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artinsvillevirginia-my.sharepoint.com/personal/ereese_martinsvilleva_gov/Documents/Documents/GRANT AND INCOME OPPORTUNITIES/ARPA/"/>
    </mc:Choice>
  </mc:AlternateContent>
  <xr:revisionPtr revIDLastSave="147" documentId="8_{CF786826-C3F2-4C18-9721-A849518F6DC6}" xr6:coauthVersionLast="47" xr6:coauthVersionMax="47" xr10:uidLastSave="{0D9818C7-B484-4D77-BE65-D049043967B3}"/>
  <bookViews>
    <workbookView xWindow="-28920" yWindow="-1290" windowWidth="29040" windowHeight="15720" activeTab="1" xr2:uid="{5F5340D7-DB84-4A88-AE13-917CE34BE6F6}"/>
  </bookViews>
  <sheets>
    <sheet name="Fund 22-ARPA orgs-working" sheetId="3" r:id="rId1"/>
    <sheet name="Fund 22-ARPA orgs-eja" sheetId="2" r:id="rId2"/>
    <sheet name="Fund 22-ARPA orgs" sheetId="1" r:id="rId3"/>
  </sheets>
  <definedNames>
    <definedName name="_xlnm.Print_Area" localSheetId="1">'Fund 22-ARPA orgs-eja'!$A$1:$L$276</definedName>
    <definedName name="_xlnm.Print_Area" localSheetId="0">'Fund 22-ARPA orgs-working'!$A$1:$L$277</definedName>
    <definedName name="_xlnm.Print_Titles" localSheetId="2">'Fund 22-ARPA orgs'!$1:$5</definedName>
    <definedName name="_xlnm.Print_Titles" localSheetId="1">'Fund 22-ARPA orgs-eja'!$1:$3</definedName>
    <definedName name="_xlnm.Print_Titles" localSheetId="0">'Fund 22-ARPA orgs-working'!$1:$3</definedName>
  </definedNames>
  <calcPr calcId="191028" iterate="1"/>
  <pivotCaches>
    <pivotCache cacheId="13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8" i="2" l="1"/>
  <c r="H277" i="2"/>
  <c r="H269" i="2"/>
  <c r="H265" i="2"/>
  <c r="I135" i="2"/>
  <c r="I139" i="2"/>
  <c r="I170" i="2"/>
  <c r="I229" i="2"/>
  <c r="I235" i="2"/>
  <c r="I252" i="2"/>
  <c r="I223" i="2"/>
  <c r="I224" i="2" s="1"/>
  <c r="I114" i="3"/>
  <c r="G267" i="3"/>
  <c r="F267" i="3"/>
  <c r="E267" i="3"/>
  <c r="D267" i="3"/>
  <c r="C267" i="3"/>
  <c r="B267" i="3"/>
  <c r="I266" i="3"/>
  <c r="H265" i="3"/>
  <c r="I264" i="3"/>
  <c r="I263" i="3"/>
  <c r="H260" i="3"/>
  <c r="G260" i="3"/>
  <c r="F260" i="3"/>
  <c r="E260" i="3"/>
  <c r="D260" i="3"/>
  <c r="C260" i="3"/>
  <c r="B260" i="3"/>
  <c r="I259" i="3"/>
  <c r="I258" i="3"/>
  <c r="I257" i="3"/>
  <c r="I256" i="3"/>
  <c r="I260" i="3" s="1"/>
  <c r="K253" i="3"/>
  <c r="H253" i="3"/>
  <c r="G253" i="3"/>
  <c r="F253" i="3"/>
  <c r="E253" i="3"/>
  <c r="D253" i="3"/>
  <c r="C253" i="3"/>
  <c r="B253" i="3"/>
  <c r="I252" i="3"/>
  <c r="I251" i="3"/>
  <c r="I250" i="3"/>
  <c r="I249" i="3"/>
  <c r="I248" i="3"/>
  <c r="I253" i="3" s="1"/>
  <c r="H245" i="3"/>
  <c r="G245" i="3"/>
  <c r="F245" i="3"/>
  <c r="E245" i="3"/>
  <c r="D245" i="3"/>
  <c r="B245" i="3"/>
  <c r="I244" i="3"/>
  <c r="C243" i="3"/>
  <c r="I243" i="3" s="1"/>
  <c r="I242" i="3"/>
  <c r="C241" i="3"/>
  <c r="I240" i="3"/>
  <c r="I239" i="3"/>
  <c r="H236" i="3"/>
  <c r="G236" i="3"/>
  <c r="F236" i="3"/>
  <c r="E236" i="3"/>
  <c r="D236" i="3"/>
  <c r="C236" i="3"/>
  <c r="B236" i="3"/>
  <c r="I235" i="3"/>
  <c r="I234" i="3"/>
  <c r="I233" i="3"/>
  <c r="I236" i="3" s="1"/>
  <c r="H230" i="3"/>
  <c r="G230" i="3"/>
  <c r="F230" i="3"/>
  <c r="E230" i="3"/>
  <c r="D230" i="3"/>
  <c r="C230" i="3"/>
  <c r="B230" i="3"/>
  <c r="I229" i="3"/>
  <c r="I230" i="3" s="1"/>
  <c r="I225" i="3"/>
  <c r="H225" i="3"/>
  <c r="G225" i="3"/>
  <c r="F225" i="3"/>
  <c r="E225" i="3"/>
  <c r="D225" i="3"/>
  <c r="C225" i="3"/>
  <c r="H220" i="3"/>
  <c r="G220" i="3"/>
  <c r="F220" i="3"/>
  <c r="E220" i="3"/>
  <c r="D220" i="3"/>
  <c r="C220" i="3"/>
  <c r="I219" i="3"/>
  <c r="I220" i="3" s="1"/>
  <c r="G216" i="3"/>
  <c r="F216" i="3"/>
  <c r="E216" i="3"/>
  <c r="D216" i="3"/>
  <c r="C216" i="3"/>
  <c r="B216" i="3"/>
  <c r="H215" i="3"/>
  <c r="I215" i="3" s="1"/>
  <c r="H214" i="3"/>
  <c r="I214" i="3" s="1"/>
  <c r="H213" i="3"/>
  <c r="I212" i="3"/>
  <c r="I211" i="3"/>
  <c r="I210" i="3"/>
  <c r="H207" i="3"/>
  <c r="G207" i="3"/>
  <c r="F207" i="3"/>
  <c r="E207" i="3"/>
  <c r="D207" i="3"/>
  <c r="C207" i="3"/>
  <c r="B207" i="3"/>
  <c r="I206" i="3"/>
  <c r="I205" i="3"/>
  <c r="I204" i="3"/>
  <c r="I203" i="3"/>
  <c r="I202" i="3"/>
  <c r="I201" i="3"/>
  <c r="I207" i="3" s="1"/>
  <c r="G198" i="3"/>
  <c r="F198" i="3"/>
  <c r="E198" i="3"/>
  <c r="D198" i="3"/>
  <c r="C198" i="3"/>
  <c r="B198" i="3"/>
  <c r="H197" i="3"/>
  <c r="I197" i="3" s="1"/>
  <c r="H196" i="3"/>
  <c r="I196" i="3" s="1"/>
  <c r="H195" i="3"/>
  <c r="I194" i="3"/>
  <c r="I193" i="3"/>
  <c r="I192" i="3"/>
  <c r="H189" i="3"/>
  <c r="G189" i="3"/>
  <c r="F189" i="3"/>
  <c r="E189" i="3"/>
  <c r="D189" i="3"/>
  <c r="C189" i="3"/>
  <c r="B189" i="3"/>
  <c r="I188" i="3"/>
  <c r="I187" i="3"/>
  <c r="I186" i="3"/>
  <c r="I185" i="3"/>
  <c r="I184" i="3"/>
  <c r="I183" i="3"/>
  <c r="I189" i="3" s="1"/>
  <c r="G180" i="3"/>
  <c r="F180" i="3"/>
  <c r="E180" i="3"/>
  <c r="D180" i="3"/>
  <c r="C180" i="3"/>
  <c r="B180" i="3"/>
  <c r="H179" i="3"/>
  <c r="I179" i="3" s="1"/>
  <c r="H178" i="3"/>
  <c r="I178" i="3" s="1"/>
  <c r="H177" i="3"/>
  <c r="I176" i="3"/>
  <c r="I175" i="3"/>
  <c r="I174" i="3"/>
  <c r="H171" i="3"/>
  <c r="G171" i="3"/>
  <c r="F171" i="3"/>
  <c r="E171" i="3"/>
  <c r="D171" i="3"/>
  <c r="C171" i="3"/>
  <c r="B171" i="3"/>
  <c r="I170" i="3"/>
  <c r="I171" i="3" s="1"/>
  <c r="H167" i="3"/>
  <c r="G167" i="3"/>
  <c r="F167" i="3"/>
  <c r="D167" i="3"/>
  <c r="C167" i="3"/>
  <c r="B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E152" i="3"/>
  <c r="H149" i="3"/>
  <c r="G149" i="3"/>
  <c r="F149" i="3"/>
  <c r="E149" i="3"/>
  <c r="D149" i="3"/>
  <c r="C149" i="3"/>
  <c r="B149" i="3"/>
  <c r="I148" i="3"/>
  <c r="I147" i="3"/>
  <c r="I146" i="3"/>
  <c r="I145" i="3"/>
  <c r="I144" i="3"/>
  <c r="I143" i="3"/>
  <c r="I149" i="3" s="1"/>
  <c r="H140" i="3"/>
  <c r="G140" i="3"/>
  <c r="F140" i="3"/>
  <c r="E140" i="3"/>
  <c r="D140" i="3"/>
  <c r="C140" i="3"/>
  <c r="B140" i="3"/>
  <c r="I139" i="3"/>
  <c r="I140" i="3" s="1"/>
  <c r="H136" i="3"/>
  <c r="G136" i="3"/>
  <c r="F136" i="3"/>
  <c r="E136" i="3"/>
  <c r="D136" i="3"/>
  <c r="C136" i="3"/>
  <c r="B136" i="3"/>
  <c r="I135" i="3"/>
  <c r="I136" i="3" s="1"/>
  <c r="G132" i="3"/>
  <c r="F132" i="3"/>
  <c r="E132" i="3"/>
  <c r="D132" i="3"/>
  <c r="C132" i="3"/>
  <c r="B132" i="3"/>
  <c r="I131" i="3"/>
  <c r="I130" i="3"/>
  <c r="I129" i="3"/>
  <c r="I128" i="3"/>
  <c r="I127" i="3"/>
  <c r="H126" i="3"/>
  <c r="I125" i="3"/>
  <c r="I124" i="3"/>
  <c r="I123" i="3"/>
  <c r="G120" i="3"/>
  <c r="F120" i="3"/>
  <c r="E120" i="3"/>
  <c r="D120" i="3"/>
  <c r="C120" i="3"/>
  <c r="B120" i="3"/>
  <c r="I119" i="3"/>
  <c r="H118" i="3"/>
  <c r="I118" i="3" s="1"/>
  <c r="I117" i="3"/>
  <c r="I116" i="3"/>
  <c r="I115" i="3"/>
  <c r="I113" i="3"/>
  <c r="I112" i="3"/>
  <c r="I111" i="3"/>
  <c r="I110" i="3"/>
  <c r="H109" i="3"/>
  <c r="I108" i="3"/>
  <c r="I107" i="3"/>
  <c r="I106" i="3"/>
  <c r="G103" i="3"/>
  <c r="F103" i="3"/>
  <c r="D103" i="3"/>
  <c r="C103" i="3"/>
  <c r="B103" i="3"/>
  <c r="I102" i="3"/>
  <c r="I101" i="3"/>
  <c r="I100" i="3"/>
  <c r="H99" i="3"/>
  <c r="E99" i="3"/>
  <c r="E103" i="3" s="1"/>
  <c r="I98" i="3"/>
  <c r="I97" i="3"/>
  <c r="I96" i="3"/>
  <c r="I95" i="3"/>
  <c r="I94" i="3"/>
  <c r="H91" i="3"/>
  <c r="G91" i="3"/>
  <c r="F91" i="3"/>
  <c r="E91" i="3"/>
  <c r="D91" i="3"/>
  <c r="C91" i="3"/>
  <c r="B91" i="3"/>
  <c r="I90" i="3"/>
  <c r="I89" i="3"/>
  <c r="I88" i="3"/>
  <c r="I87" i="3"/>
  <c r="I86" i="3"/>
  <c r="I85" i="3"/>
  <c r="I84" i="3"/>
  <c r="I91" i="3" s="1"/>
  <c r="H81" i="3"/>
  <c r="G81" i="3"/>
  <c r="F81" i="3"/>
  <c r="E81" i="3"/>
  <c r="D81" i="3"/>
  <c r="C81" i="3"/>
  <c r="B81" i="3"/>
  <c r="I80" i="3"/>
  <c r="I81" i="3" s="1"/>
  <c r="H77" i="3"/>
  <c r="G77" i="3"/>
  <c r="F77" i="3"/>
  <c r="E77" i="3"/>
  <c r="D77" i="3"/>
  <c r="C77" i="3"/>
  <c r="B77" i="3"/>
  <c r="I76" i="3"/>
  <c r="I75" i="3"/>
  <c r="I74" i="3"/>
  <c r="I73" i="3"/>
  <c r="I77" i="3" s="1"/>
  <c r="H71" i="3"/>
  <c r="G71" i="3"/>
  <c r="F71" i="3"/>
  <c r="E71" i="3"/>
  <c r="D71" i="3"/>
  <c r="C71" i="3"/>
  <c r="B71" i="3"/>
  <c r="I70" i="3"/>
  <c r="I69" i="3"/>
  <c r="I68" i="3"/>
  <c r="I67" i="3"/>
  <c r="I66" i="3"/>
  <c r="I65" i="3"/>
  <c r="I64" i="3"/>
  <c r="I71" i="3" s="1"/>
  <c r="H61" i="3"/>
  <c r="G61" i="3"/>
  <c r="F61" i="3"/>
  <c r="E61" i="3"/>
  <c r="D61" i="3"/>
  <c r="C61" i="3"/>
  <c r="B61" i="3"/>
  <c r="I60" i="3"/>
  <c r="I59" i="3"/>
  <c r="I58" i="3"/>
  <c r="I57" i="3"/>
  <c r="I56" i="3"/>
  <c r="I55" i="3"/>
  <c r="I54" i="3"/>
  <c r="I61" i="3" s="1"/>
  <c r="I53" i="3"/>
  <c r="I52" i="3"/>
  <c r="H49" i="3"/>
  <c r="G49" i="3"/>
  <c r="F49" i="3"/>
  <c r="E49" i="3"/>
  <c r="D49" i="3"/>
  <c r="C49" i="3"/>
  <c r="B49" i="3"/>
  <c r="I48" i="3"/>
  <c r="I47" i="3"/>
  <c r="I46" i="3"/>
  <c r="I45" i="3"/>
  <c r="I44" i="3"/>
  <c r="I43" i="3"/>
  <c r="I42" i="3"/>
  <c r="I49" i="3" s="1"/>
  <c r="H39" i="3"/>
  <c r="G39" i="3"/>
  <c r="F39" i="3"/>
  <c r="E39" i="3"/>
  <c r="D39" i="3"/>
  <c r="C39" i="3"/>
  <c r="B39" i="3"/>
  <c r="I38" i="3"/>
  <c r="I37" i="3"/>
  <c r="I36" i="3"/>
  <c r="I35" i="3"/>
  <c r="I34" i="3"/>
  <c r="I33" i="3"/>
  <c r="I32" i="3"/>
  <c r="I39" i="3" s="1"/>
  <c r="G29" i="3"/>
  <c r="F29" i="3"/>
  <c r="E29" i="3"/>
  <c r="D29" i="3"/>
  <c r="C29" i="3"/>
  <c r="B29" i="3"/>
  <c r="I28" i="3"/>
  <c r="I27" i="3"/>
  <c r="I26" i="3"/>
  <c r="H25" i="3"/>
  <c r="I24" i="3"/>
  <c r="I23" i="3"/>
  <c r="I22" i="3"/>
  <c r="H16" i="3"/>
  <c r="G16" i="3"/>
  <c r="F16" i="3"/>
  <c r="E16" i="3"/>
  <c r="D16" i="3"/>
  <c r="C16" i="3"/>
  <c r="B16" i="3"/>
  <c r="I15" i="3"/>
  <c r="I16" i="3" s="1"/>
  <c r="H12" i="3"/>
  <c r="G12" i="3"/>
  <c r="F12" i="3"/>
  <c r="E12" i="3"/>
  <c r="D12" i="3"/>
  <c r="C12" i="3"/>
  <c r="B12" i="3"/>
  <c r="I11" i="3"/>
  <c r="I12" i="3" s="1"/>
  <c r="H8" i="3"/>
  <c r="H18" i="3" s="1"/>
  <c r="G8" i="3"/>
  <c r="G18" i="3" s="1"/>
  <c r="F8" i="3"/>
  <c r="F18" i="3" s="1"/>
  <c r="E8" i="3"/>
  <c r="E18" i="3" s="1"/>
  <c r="D8" i="3"/>
  <c r="D18" i="3" s="1"/>
  <c r="C8" i="3"/>
  <c r="C18" i="3" s="1"/>
  <c r="B8" i="3"/>
  <c r="B18" i="3" s="1"/>
  <c r="I7" i="3"/>
  <c r="I6" i="3"/>
  <c r="I8" i="3" s="1"/>
  <c r="I18" i="3" s="1"/>
  <c r="H264" i="2"/>
  <c r="H224" i="2"/>
  <c r="G224" i="2"/>
  <c r="F224" i="2"/>
  <c r="E224" i="2"/>
  <c r="D224" i="2"/>
  <c r="C224" i="2"/>
  <c r="I218" i="2"/>
  <c r="I219" i="2" s="1"/>
  <c r="D219" i="2"/>
  <c r="E219" i="2"/>
  <c r="F219" i="2"/>
  <c r="G219" i="2"/>
  <c r="H219" i="2"/>
  <c r="C219" i="2"/>
  <c r="C252" i="2"/>
  <c r="D252" i="2"/>
  <c r="E252" i="2"/>
  <c r="F252" i="2"/>
  <c r="G252" i="2"/>
  <c r="H252" i="2"/>
  <c r="I251" i="2"/>
  <c r="C240" i="2"/>
  <c r="I240" i="2" s="1"/>
  <c r="G166" i="2"/>
  <c r="C242" i="2"/>
  <c r="I209" i="2"/>
  <c r="I210" i="2"/>
  <c r="I211" i="2"/>
  <c r="I238" i="2"/>
  <c r="I239" i="2"/>
  <c r="I262" i="2"/>
  <c r="I263" i="2"/>
  <c r="I264" i="2"/>
  <c r="I265" i="2"/>
  <c r="I257" i="2"/>
  <c r="I258" i="2"/>
  <c r="I255" i="2"/>
  <c r="I256" i="2"/>
  <c r="I248" i="2"/>
  <c r="I249" i="2"/>
  <c r="I250" i="2"/>
  <c r="I247" i="2"/>
  <c r="I241" i="2"/>
  <c r="I242" i="2"/>
  <c r="I243" i="2"/>
  <c r="I228" i="2"/>
  <c r="I233" i="2"/>
  <c r="I234" i="2"/>
  <c r="I232" i="2"/>
  <c r="I192" i="2"/>
  <c r="I193" i="2"/>
  <c r="I191" i="2"/>
  <c r="I183" i="2"/>
  <c r="I184" i="2"/>
  <c r="I185" i="2"/>
  <c r="I186" i="2"/>
  <c r="I187" i="2"/>
  <c r="I182" i="2"/>
  <c r="I173" i="2"/>
  <c r="I174" i="2"/>
  <c r="I175" i="2"/>
  <c r="I169" i="2"/>
  <c r="I143" i="2"/>
  <c r="I144" i="2"/>
  <c r="I145" i="2"/>
  <c r="I146" i="2"/>
  <c r="I148" i="2" s="1"/>
  <c r="I147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42" i="2"/>
  <c r="I138" i="2"/>
  <c r="I134" i="2"/>
  <c r="I123" i="2"/>
  <c r="I124" i="2"/>
  <c r="I126" i="2"/>
  <c r="I127" i="2"/>
  <c r="I128" i="2"/>
  <c r="I129" i="2"/>
  <c r="I130" i="2"/>
  <c r="I122" i="2"/>
  <c r="I107" i="2"/>
  <c r="I108" i="2"/>
  <c r="I110" i="2"/>
  <c r="I111" i="2"/>
  <c r="I112" i="2"/>
  <c r="I113" i="2"/>
  <c r="I114" i="2"/>
  <c r="I115" i="2"/>
  <c r="I116" i="2"/>
  <c r="I118" i="2"/>
  <c r="I106" i="2"/>
  <c r="I95" i="2"/>
  <c r="I96" i="2"/>
  <c r="I97" i="2"/>
  <c r="I98" i="2"/>
  <c r="I100" i="2"/>
  <c r="I101" i="2"/>
  <c r="I102" i="2"/>
  <c r="I94" i="2"/>
  <c r="I80" i="2"/>
  <c r="I81" i="2" s="1"/>
  <c r="I53" i="2"/>
  <c r="I54" i="2"/>
  <c r="I55" i="2"/>
  <c r="I56" i="2"/>
  <c r="I57" i="2"/>
  <c r="I58" i="2"/>
  <c r="I59" i="2"/>
  <c r="I60" i="2"/>
  <c r="I74" i="2"/>
  <c r="I75" i="2"/>
  <c r="I76" i="2"/>
  <c r="I73" i="2"/>
  <c r="I77" i="2" s="1"/>
  <c r="I52" i="2"/>
  <c r="I61" i="2" s="1"/>
  <c r="I26" i="2"/>
  <c r="I27" i="2"/>
  <c r="I28" i="2"/>
  <c r="I22" i="2"/>
  <c r="I23" i="2"/>
  <c r="I24" i="2"/>
  <c r="I6" i="2"/>
  <c r="I8" i="2" s="1"/>
  <c r="I18" i="2" s="1"/>
  <c r="G266" i="2"/>
  <c r="G259" i="2"/>
  <c r="G244" i="2"/>
  <c r="G235" i="2"/>
  <c r="G229" i="2"/>
  <c r="G215" i="2"/>
  <c r="G206" i="2"/>
  <c r="G197" i="2"/>
  <c r="G188" i="2"/>
  <c r="G179" i="2"/>
  <c r="G170" i="2"/>
  <c r="G148" i="2"/>
  <c r="G139" i="2"/>
  <c r="G135" i="2"/>
  <c r="G131" i="2"/>
  <c r="G119" i="2"/>
  <c r="G103" i="2"/>
  <c r="G91" i="2"/>
  <c r="G81" i="2"/>
  <c r="G77" i="2"/>
  <c r="G71" i="2"/>
  <c r="G61" i="2"/>
  <c r="G49" i="2"/>
  <c r="G39" i="2"/>
  <c r="G29" i="2"/>
  <c r="G16" i="2"/>
  <c r="G12" i="2"/>
  <c r="G8" i="2"/>
  <c r="G18" i="2" s="1"/>
  <c r="E151" i="2"/>
  <c r="I151" i="2" s="1"/>
  <c r="I166" i="2" l="1"/>
  <c r="I244" i="2"/>
  <c r="H29" i="3"/>
  <c r="I25" i="3"/>
  <c r="I29" i="3" s="1"/>
  <c r="H103" i="3"/>
  <c r="I99" i="3"/>
  <c r="I103" i="3" s="1"/>
  <c r="H120" i="3"/>
  <c r="I109" i="3"/>
  <c r="I120" i="3" s="1"/>
  <c r="H132" i="3"/>
  <c r="I126" i="3"/>
  <c r="I132" i="3" s="1"/>
  <c r="E167" i="3"/>
  <c r="I152" i="3"/>
  <c r="I167" i="3" s="1"/>
  <c r="H180" i="3"/>
  <c r="I177" i="3"/>
  <c r="I180" i="3" s="1"/>
  <c r="H198" i="3"/>
  <c r="I195" i="3"/>
  <c r="I198" i="3" s="1"/>
  <c r="H216" i="3"/>
  <c r="I213" i="3"/>
  <c r="I216" i="3" s="1"/>
  <c r="C245" i="3"/>
  <c r="I241" i="3"/>
  <c r="I245" i="3" s="1"/>
  <c r="H267" i="3"/>
  <c r="H269" i="3" s="1"/>
  <c r="I265" i="3"/>
  <c r="I267" i="3" s="1"/>
  <c r="I269" i="3" s="1"/>
  <c r="B269" i="3"/>
  <c r="C269" i="3"/>
  <c r="C273" i="3" s="1"/>
  <c r="D269" i="3"/>
  <c r="D273" i="3" s="1"/>
  <c r="E269" i="3"/>
  <c r="E273" i="3" s="1"/>
  <c r="F269" i="3"/>
  <c r="F273" i="3" s="1"/>
  <c r="G269" i="3"/>
  <c r="G273" i="3" s="1"/>
  <c r="G268" i="2"/>
  <c r="G272" i="2"/>
  <c r="B8" i="2"/>
  <c r="B12" i="2"/>
  <c r="B16" i="2"/>
  <c r="B29" i="2"/>
  <c r="B39" i="2"/>
  <c r="B49" i="2"/>
  <c r="B61" i="2"/>
  <c r="B71" i="2"/>
  <c r="B77" i="2"/>
  <c r="B81" i="2"/>
  <c r="B91" i="2"/>
  <c r="B103" i="2"/>
  <c r="B119" i="2"/>
  <c r="B131" i="2"/>
  <c r="B135" i="2"/>
  <c r="B139" i="2"/>
  <c r="B148" i="2"/>
  <c r="B166" i="2"/>
  <c r="B170" i="2"/>
  <c r="B179" i="2"/>
  <c r="B188" i="2"/>
  <c r="B197" i="2"/>
  <c r="B206" i="2"/>
  <c r="B215" i="2"/>
  <c r="B229" i="2"/>
  <c r="B235" i="2"/>
  <c r="B244" i="2"/>
  <c r="B252" i="2"/>
  <c r="B259" i="2"/>
  <c r="B266" i="2"/>
  <c r="H166" i="2"/>
  <c r="E166" i="2"/>
  <c r="H275" i="3" l="1"/>
  <c r="H273" i="3"/>
  <c r="B268" i="2"/>
  <c r="B18" i="2"/>
  <c r="K252" i="2" l="1"/>
  <c r="H117" i="2" l="1"/>
  <c r="I117" i="2" s="1"/>
  <c r="E99" i="2"/>
  <c r="E103" i="2" s="1"/>
  <c r="H99" i="2"/>
  <c r="I99" i="2" s="1"/>
  <c r="I103" i="2" s="1"/>
  <c r="H212" i="2"/>
  <c r="I212" i="2" s="1"/>
  <c r="H176" i="2"/>
  <c r="I176" i="2" s="1"/>
  <c r="H214" i="2"/>
  <c r="I214" i="2" s="1"/>
  <c r="H213" i="2"/>
  <c r="I213" i="2" s="1"/>
  <c r="H196" i="2"/>
  <c r="I196" i="2" s="1"/>
  <c r="H195" i="2"/>
  <c r="I195" i="2" s="1"/>
  <c r="H194" i="2"/>
  <c r="I194" i="2" s="1"/>
  <c r="I197" i="2" s="1"/>
  <c r="H178" i="2"/>
  <c r="I178" i="2" s="1"/>
  <c r="H177" i="2"/>
  <c r="I177" i="2" s="1"/>
  <c r="H25" i="2"/>
  <c r="I25" i="2" s="1"/>
  <c r="H125" i="2"/>
  <c r="I125" i="2" s="1"/>
  <c r="I131" i="2" s="1"/>
  <c r="F188" i="2"/>
  <c r="F49" i="2"/>
  <c r="I15" i="2"/>
  <c r="I16" i="2" s="1"/>
  <c r="C16" i="2"/>
  <c r="D16" i="2"/>
  <c r="E16" i="2"/>
  <c r="F16" i="2"/>
  <c r="H16" i="2"/>
  <c r="I11" i="2"/>
  <c r="I12" i="2" s="1"/>
  <c r="C12" i="2"/>
  <c r="D12" i="2"/>
  <c r="E12" i="2"/>
  <c r="F12" i="2"/>
  <c r="H12" i="2"/>
  <c r="I7" i="2"/>
  <c r="C8" i="2"/>
  <c r="D8" i="2"/>
  <c r="E8" i="2"/>
  <c r="F8" i="2"/>
  <c r="H8" i="2"/>
  <c r="C215" i="2"/>
  <c r="D215" i="2"/>
  <c r="E215" i="2"/>
  <c r="F215" i="2"/>
  <c r="I201" i="2"/>
  <c r="I202" i="2"/>
  <c r="I203" i="2"/>
  <c r="I204" i="2"/>
  <c r="I205" i="2"/>
  <c r="I200" i="2"/>
  <c r="C206" i="2"/>
  <c r="D206" i="2"/>
  <c r="E206" i="2"/>
  <c r="F206" i="2"/>
  <c r="H206" i="2"/>
  <c r="C197" i="2"/>
  <c r="D197" i="2"/>
  <c r="E197" i="2"/>
  <c r="F197" i="2"/>
  <c r="C188" i="2"/>
  <c r="D188" i="2"/>
  <c r="E188" i="2"/>
  <c r="H188" i="2"/>
  <c r="C179" i="2"/>
  <c r="D179" i="2"/>
  <c r="E179" i="2"/>
  <c r="F179" i="2"/>
  <c r="C139" i="2"/>
  <c r="D139" i="2"/>
  <c r="E139" i="2"/>
  <c r="F139" i="2"/>
  <c r="H139" i="2"/>
  <c r="I85" i="2"/>
  <c r="I86" i="2"/>
  <c r="I87" i="2"/>
  <c r="I88" i="2"/>
  <c r="I89" i="2"/>
  <c r="I90" i="2"/>
  <c r="I84" i="2"/>
  <c r="C91" i="2"/>
  <c r="D91" i="2"/>
  <c r="E91" i="2"/>
  <c r="F91" i="2"/>
  <c r="H91" i="2"/>
  <c r="C77" i="2"/>
  <c r="D77" i="2"/>
  <c r="E77" i="2"/>
  <c r="F77" i="2"/>
  <c r="H77" i="2"/>
  <c r="I65" i="2"/>
  <c r="I66" i="2"/>
  <c r="I67" i="2"/>
  <c r="I68" i="2"/>
  <c r="I69" i="2"/>
  <c r="I70" i="2"/>
  <c r="I64" i="2"/>
  <c r="C71" i="2"/>
  <c r="D71" i="2"/>
  <c r="E71" i="2"/>
  <c r="F71" i="2"/>
  <c r="H71" i="2"/>
  <c r="I43" i="2"/>
  <c r="I44" i="2"/>
  <c r="I45" i="2"/>
  <c r="I46" i="2"/>
  <c r="I47" i="2"/>
  <c r="I48" i="2"/>
  <c r="I42" i="2"/>
  <c r="C49" i="2"/>
  <c r="D49" i="2"/>
  <c r="E49" i="2"/>
  <c r="H49" i="2"/>
  <c r="I33" i="2"/>
  <c r="I34" i="2"/>
  <c r="I35" i="2"/>
  <c r="I36" i="2"/>
  <c r="I37" i="2"/>
  <c r="I38" i="2"/>
  <c r="I32" i="2"/>
  <c r="C39" i="2"/>
  <c r="D39" i="2"/>
  <c r="E39" i="2"/>
  <c r="F39" i="2"/>
  <c r="H39" i="2"/>
  <c r="C135" i="2"/>
  <c r="D135" i="2"/>
  <c r="E135" i="2"/>
  <c r="F135" i="2"/>
  <c r="H135" i="2"/>
  <c r="C81" i="2"/>
  <c r="D81" i="2"/>
  <c r="E81" i="2"/>
  <c r="F81" i="2"/>
  <c r="H81" i="2"/>
  <c r="C103" i="2"/>
  <c r="D103" i="2"/>
  <c r="F103" i="2"/>
  <c r="C229" i="2"/>
  <c r="D229" i="2"/>
  <c r="E229" i="2"/>
  <c r="F229" i="2"/>
  <c r="H229" i="2"/>
  <c r="H170" i="2"/>
  <c r="F170" i="2"/>
  <c r="E170" i="2"/>
  <c r="D170" i="2"/>
  <c r="C170" i="2"/>
  <c r="C235" i="2"/>
  <c r="D235" i="2"/>
  <c r="E235" i="2"/>
  <c r="H235" i="2"/>
  <c r="F235" i="2"/>
  <c r="C29" i="2"/>
  <c r="D29" i="2"/>
  <c r="E29" i="2"/>
  <c r="F29" i="2"/>
  <c r="H109" i="2"/>
  <c r="I109" i="2" s="1"/>
  <c r="I119" i="2" s="1"/>
  <c r="C259" i="2"/>
  <c r="D259" i="2"/>
  <c r="E259" i="2"/>
  <c r="F259" i="2"/>
  <c r="H259" i="2"/>
  <c r="C266" i="2"/>
  <c r="D266" i="2"/>
  <c r="E266" i="2"/>
  <c r="F266" i="2"/>
  <c r="H266" i="2"/>
  <c r="C131" i="2"/>
  <c r="D131" i="2"/>
  <c r="E131" i="2"/>
  <c r="F131" i="2"/>
  <c r="C61" i="2"/>
  <c r="D61" i="2"/>
  <c r="E61" i="2"/>
  <c r="F61" i="2"/>
  <c r="H61" i="2"/>
  <c r="D119" i="2"/>
  <c r="E119" i="2"/>
  <c r="F119" i="2"/>
  <c r="C119" i="2"/>
  <c r="C166" i="2"/>
  <c r="D166" i="2"/>
  <c r="F166" i="2"/>
  <c r="C148" i="2"/>
  <c r="D148" i="2"/>
  <c r="E148" i="2"/>
  <c r="F148" i="2"/>
  <c r="H148" i="2"/>
  <c r="D244" i="2"/>
  <c r="E244" i="2"/>
  <c r="F244" i="2"/>
  <c r="H244" i="2"/>
  <c r="C244" i="2"/>
  <c r="I179" i="2" l="1"/>
  <c r="I215" i="2"/>
  <c r="H119" i="2"/>
  <c r="H103" i="2"/>
  <c r="F268" i="2"/>
  <c r="F272" i="2" s="1"/>
  <c r="C268" i="2"/>
  <c r="H215" i="2"/>
  <c r="H197" i="2"/>
  <c r="H179" i="2"/>
  <c r="H29" i="2"/>
  <c r="E268" i="2"/>
  <c r="E272" i="2" s="1"/>
  <c r="D268" i="2"/>
  <c r="D272" i="2" s="1"/>
  <c r="H131" i="2"/>
  <c r="I266" i="2"/>
  <c r="I259" i="2"/>
  <c r="C18" i="2"/>
  <c r="I71" i="2"/>
  <c r="I206" i="2"/>
  <c r="I188" i="2"/>
  <c r="I91" i="2"/>
  <c r="I49" i="2"/>
  <c r="D18" i="2"/>
  <c r="I39" i="2"/>
  <c r="F18" i="2"/>
  <c r="E18" i="2"/>
  <c r="I29" i="2"/>
  <c r="H18" i="2"/>
  <c r="C272" i="2" l="1"/>
  <c r="I268" i="2"/>
  <c r="H268" i="2"/>
  <c r="H274" i="2" s="1"/>
  <c r="H27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tc={D13EDB89-9970-4087-A083-3F5078695526}</author>
    <author>tc={3843117F-AE0A-4611-A7C5-0C24D8E336F9}</author>
    <author>tc={6F064A0E-99C3-40BC-8F67-530C96D88DB3}</author>
    <author>tc={87ED345A-B2E7-4500-89F4-723C4D0DAD69}</author>
    <author>tc={EDBA1AEE-4503-419A-A7A7-2B91DD889457}</author>
    <author>tc={AF363DF8-6FAE-4747-A20C-3AAE44AB514C}</author>
    <author>tc={127B3E1F-AC74-4D6F-AA86-9A61BF7BE945}</author>
    <author>tc={591475BA-5141-4717-93B2-C158BFC53365}</author>
    <author>tc={21E275AE-9A19-45D8-933F-33480D273647}</author>
    <author>tc={5E036607-2559-4208-8335-A81BD0017669}</author>
    <author>tc={23CFE908-3B0E-452D-84FB-5CF4170473C8}</author>
    <author>tc={FEA28909-B274-49C7-ACE8-6D112FE42C0F}</author>
    <author>tc={59FAE228-DC41-49C6-81F9-D23040FBD1B2}</author>
    <author>tc={79CA9D34-855F-49D9-B141-202481B14E02}</author>
    <author>tc={DBF577DD-AC1A-4FCB-925A-5D0C58906764}</author>
    <author>tc={8A970A78-3984-4475-980F-BDB6C2D7E782}</author>
    <author>tc={174DAF22-0FD8-417F-B829-C3F44ECA9359}</author>
    <author>tc={572D6305-463E-4510-A369-4A972954D725}</author>
    <author>tc={F078E7AB-D930-4765-AD9D-2B8908085BDD}</author>
    <author>tc={9CB9AEEE-48E4-4581-AFBF-2EA2462FD1D5}</author>
    <author>tc={876557AD-62F6-4BA9-A2F3-6D4DFEF83C5B}</author>
    <author>tc={9A54BDA4-EFE2-4009-B7FA-571CD7B14F93}</author>
  </authors>
  <commentList>
    <comment ref="G56" authorId="0" shapeId="0" xr:uid="{D13EDB89-9970-4087-A083-3F5078695526}">
      <text>
        <t>[Threaded comment]
Your version of Excel allows you to read this threaded comment; however, any edits to it will get removed if the file is opened in a newer version of Excel. Learn more: https://go.microsoft.com/fwlink/?linkid=870924
Comment:
    50888 s/b for 5 points improvements-22113098-508160</t>
      </text>
    </comment>
    <comment ref="L76" authorId="1" shapeId="0" xr:uid="{3843117F-AE0A-4611-A7C5-0C24D8E336F9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L80" authorId="2" shapeId="0" xr:uid="{6F064A0E-99C3-40BC-8F67-530C96D88DB3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F94" authorId="3" shapeId="0" xr:uid="{87ED345A-B2E7-4500-89F4-723C4D0DAD69}">
      <text>
        <t>[Threaded comment]
Your version of Excel allows you to read this threaded comment; however, any edits to it will get removed if the file is opened in a newer version of Excel. Learn more: https://go.microsoft.com/fwlink/?linkid=870924
Comment:
    MOVE TO ORG WITH 600000 BUDGET</t>
      </text>
    </comment>
    <comment ref="L135" authorId="4" shapeId="0" xr:uid="{EDBA1AEE-4503-419A-A7A7-2B91DD889457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A143" authorId="5" shapeId="0" xr:uid="{AF363DF8-6FAE-4747-A20C-3AAE44AB514C}">
      <text>
        <t>[Threaded comment]
Your version of Excel allows you to read this threaded comment; however, any edits to it will get removed if the file is opened in a newer version of Excel. Learn more: https://go.microsoft.com/fwlink/?linkid=870924
Comment:
    none of these charges are showing in Munis anymore</t>
      </text>
    </comment>
    <comment ref="L143" authorId="6" shapeId="0" xr:uid="{127B3E1F-AC74-4D6F-AA86-9A61BF7BE945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J161" authorId="7" shapeId="0" xr:uid="{591475BA-5141-4717-93B2-C158BFC53365}">
      <text>
        <t>[Threaded comment]
Your version of Excel allows you to read this threaded comment; however, any edits to it will get removed if the file is opened in a newer version of Excel. Learn more: https://go.microsoft.com/fwlink/?linkid=870924
Comment:
    charges have been added to this account after the fact, although they are for FY22</t>
      </text>
    </comment>
    <comment ref="L161" authorId="8" shapeId="0" xr:uid="{21E275AE-9A19-45D8-933F-33480D273647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L177" authorId="9" shapeId="0" xr:uid="{5E036607-2559-4208-8335-A81BD0017669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L178" authorId="10" shapeId="0" xr:uid="{23CFE908-3B0E-452D-84FB-5CF4170473C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L179" authorId="11" shapeId="0" xr:uid="{FEA28909-B274-49C7-ACE8-6D112FE42C0F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L195" authorId="12" shapeId="0" xr:uid="{59FAE228-DC41-49C6-81F9-D23040FBD1B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L196" authorId="13" shapeId="0" xr:uid="{79CA9D34-855F-49D9-B141-202481B14E0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L197" authorId="14" shapeId="0" xr:uid="{DBF577DD-AC1A-4FCB-925A-5D0C58906764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L213" authorId="15" shapeId="0" xr:uid="{8A970A78-3984-4475-980F-BDB6C2D7E78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L214" authorId="16" shapeId="0" xr:uid="{174DAF22-0FD8-417F-B829-C3F44ECA9359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L215" authorId="17" shapeId="0" xr:uid="{572D6305-463E-4510-A369-4A972954D725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L241" authorId="18" shapeId="0" xr:uid="{F078E7AB-D930-4765-AD9D-2B8908085BD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L256" authorId="19" shapeId="0" xr:uid="{9CB9AEEE-48E4-4581-AFBF-2EA2462FD1D5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L257" authorId="20" shapeId="0" xr:uid="{876557AD-62F6-4BA9-A2F3-6D4DFEF83C5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G273" authorId="21" shapeId="0" xr:uid="{9A54BDA4-EFE2-4009-B7FA-571CD7B14F93}">
      <text>
        <t>[Threaded comment]
Your version of Excel allows you to read this threaded comment; however, any edits to it will get removed if the file is opened in a newer version of Excel. Learn more: https://go.microsoft.com/fwlink/?linkid=870924
Comment:
    Due to Requisition recorded today 10/18/24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tc={92E004A8-3EE4-47EF-B89F-57EF19BCDC62}</author>
    <author>tc={73525017-C3F8-4A44-AC66-1ACAED2B4DD3}</author>
    <author>tc={9D74E1B2-0742-472F-A01B-FC9566AC954B}</author>
    <author>tc={9AAFC154-1176-4233-A4C7-8E6FE966968C}</author>
    <author>tc={1D048324-B79F-4BFB-B11F-13C16C300DE5}</author>
    <author>tc={73058CC0-AFF5-4DAF-A9A6-98A388B77EE2}</author>
    <author>tc={34354457-A7AB-4547-9527-84DFDCA24B34}</author>
    <author>tc={BF4B8F3C-8737-4B5A-AA93-97C7F6572A98}</author>
    <author>tc={0D852EC0-0F81-4FC1-8D4C-DA1F5D94FBED}</author>
    <author>tc={43898F17-6358-4937-A770-04911662BA4B}</author>
    <author>tc={02CA1988-F866-4C7C-B082-830DABCD0854}</author>
    <author>tc={0088D5DC-BA9C-4F6C-B6EB-37AEA6C2A012}</author>
    <author>tc={605FD025-5EB2-48E4-A3A9-7AB2017A7C6C}</author>
  </authors>
  <commentList>
    <comment ref="G56" authorId="0" shapeId="0" xr:uid="{92E004A8-3EE4-47EF-B89F-57EF19BCDC62}">
      <text>
        <t>[Threaded comment]
Your version of Excel allows you to read this threaded comment; however, any edits to it will get removed if the file is opened in a newer version of Excel. Learn more: https://go.microsoft.com/fwlink/?linkid=870924
Comment:
    50888 s/b for 5 points improvements-22113098-508160</t>
      </text>
    </comment>
    <comment ref="A142" authorId="1" shapeId="0" xr:uid="{73525017-C3F8-4A44-AC66-1ACAED2B4DD3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charges are spread out between accounts instead of being charged here</t>
      </text>
    </comment>
    <comment ref="J160" authorId="2" shapeId="0" xr:uid="{9D74E1B2-0742-472F-A01B-FC9566AC954B}">
      <text>
        <t>[Threaded comment]
Your version of Excel allows you to read this threaded comment; however, any edits to it will get removed if the file is opened in a newer version of Excel. Learn more: https://go.microsoft.com/fwlink/?linkid=870924
Comment:
    charges have been added to this account after the fact, although they are for FY22</t>
      </text>
    </comment>
    <comment ref="L177" authorId="3" shapeId="0" xr:uid="{9AAFC154-1176-4233-A4C7-8E6FE966968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L178" authorId="4" shapeId="0" xr:uid="{1D048324-B79F-4BFB-B11F-13C16C300DE5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L195" authorId="5" shapeId="0" xr:uid="{73058CC0-AFF5-4DAF-A9A6-98A388B77EE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L196" authorId="6" shapeId="0" xr:uid="{34354457-A7AB-4547-9527-84DFDCA24B34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L213" authorId="7" shapeId="0" xr:uid="{BF4B8F3C-8737-4B5A-AA93-97C7F6572A9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L214" authorId="8" shapeId="0" xr:uid="{0D852EC0-0F81-4FC1-8D4C-DA1F5D94FBE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L241" authorId="9" shapeId="0" xr:uid="{43898F17-6358-4937-A770-04911662BA4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L242" authorId="10" shapeId="0" xr:uid="{02CA1988-F866-4C7C-B082-830DABCD0854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L256" authorId="11" shapeId="0" xr:uid="{0088D5DC-BA9C-4F6C-B6EB-37AEA6C2A01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Discussed 2/22/22</t>
      </text>
    </comment>
    <comment ref="G272" authorId="12" shapeId="0" xr:uid="{605FD025-5EB2-48E4-A3A9-7AB2017A7C6C}">
      <text>
        <t>[Threaded comment]
Your version of Excel allows you to read this threaded comment; however, any edits to it will get removed if the file is opened in a newer version of Excel. Learn more: https://go.microsoft.com/fwlink/?linkid=870924
Comment:
    Due to Requisition recorded today 10/18/24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3E40199-2A6B-4E31-A095-70F4DCF51CE2}" keepAlive="1" name="cityofmartinsvillevacubes.tylerhost.net mun1122prod_General Ledger Cubes Budget Projections Cube" description="Budget Projections" type="5" refreshedVersion="8" savePassword="1" saveData="1">
    <dbPr connection="Provider=MSOLAP.8;Password=ERcitycoo9091!;Persist Security Info=True;User ID=datacenter\1122eree;Initial Catalog=mun1122prod_General Ledger Cubes;Data Source=cityofmartinsvillevacubes.tylerhost.net;MDX Compatibility=1;Safety Options=2;MDX Missing Member Mode=Error;Update Isolation Level=2" command="Budget Projections Cub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cityofmartinsvillevacubes.tylerhost.net mun1122prod_General Ledger Cubes Budget Projections Cube"/>
    <s v="{[Account].[Fund].&amp;[22]}"/>
    <s v="{[Budget Projection].[Projection Number].&amp;[2501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<sst xmlns="http://schemas.openxmlformats.org/spreadsheetml/2006/main" count="1079" uniqueCount="221">
  <si>
    <t>Fund -22</t>
  </si>
  <si>
    <t>22 - ARPA FUNDS 2021</t>
  </si>
  <si>
    <t>ARPA PROJECT STATUS TO DATE - MARCH 14, 2025</t>
  </si>
  <si>
    <t>Values</t>
  </si>
  <si>
    <t>GL Accounts</t>
  </si>
  <si>
    <t>FY 2020-21 ACTUALS</t>
  </si>
  <si>
    <t>FY 2021-22 ACTUALS</t>
  </si>
  <si>
    <t>FY 2022-23 ACTUALS</t>
  </si>
  <si>
    <t xml:space="preserve">FY 2023-24 ACTUALS </t>
  </si>
  <si>
    <t>FY 2024-25 ACTUALS</t>
  </si>
  <si>
    <t>CY Encumbrance</t>
  </si>
  <si>
    <t>TOTAL APPROVED BUDGET</t>
  </si>
  <si>
    <t>VARIANCE
UNDER/ (OVER) SPENT</t>
  </si>
  <si>
    <t>STATUS</t>
  </si>
  <si>
    <t>ACCESSIBILITY</t>
  </si>
  <si>
    <t>DATE APPROVED</t>
  </si>
  <si>
    <t>Revenue</t>
  </si>
  <si>
    <t>22102926 - ARPA FUNDS 2021</t>
  </si>
  <si>
    <t>442307 - ARPA 2021 FUNDS</t>
  </si>
  <si>
    <t>RECEIVED</t>
  </si>
  <si>
    <t>442309 - LIHWAP</t>
  </si>
  <si>
    <t>22102926 - ARPA FUNDS 2021 Total</t>
  </si>
  <si>
    <t>22103938 - CONTRIBUTION FROM FUND BALANCE</t>
  </si>
  <si>
    <t>462101 - CONTRIB FROM FUND BALANCE</t>
  </si>
  <si>
    <t>22103938 - CONTRIBUTION FROM FUND BALANCE Total</t>
  </si>
  <si>
    <t>22909990 - NON-DEPARTMENTAL CONTRIBUTIONS</t>
  </si>
  <si>
    <t>477999 - CONTRIBUTION FROM FUND BALANCE</t>
  </si>
  <si>
    <t>22909990 - NON-DEPARTMENTAL CONTRIBUTIONS Total</t>
  </si>
  <si>
    <t>Revenue Total</t>
  </si>
  <si>
    <t>Expense</t>
  </si>
  <si>
    <t>22112091 - PPE-PUB HEALTH EC 1.5</t>
  </si>
  <si>
    <t>503115 - TEST/SCREEN/BACKGROUND CKS</t>
  </si>
  <si>
    <r>
      <rPr>
        <sz val="11"/>
        <color rgb="FF000000"/>
        <rFont val="Aptos Narrow"/>
        <family val="2"/>
        <scheme val="minor"/>
      </rPr>
      <t xml:space="preserve">503136 - PROF. SERVICES - CONSULTANT </t>
    </r>
    <r>
      <rPr>
        <b/>
        <sz val="11"/>
        <color rgb="FF000000"/>
        <rFont val="Aptos Narrow"/>
        <family val="2"/>
        <scheme val="minor"/>
      </rPr>
      <t>(COVID-19)</t>
    </r>
  </si>
  <si>
    <t>COMPLETED</t>
  </si>
  <si>
    <t>closed</t>
  </si>
  <si>
    <t>Previous City Manager (L.T.)</t>
  </si>
  <si>
    <t>503191 - PROF. SERVICES-CONTRACTORS</t>
  </si>
  <si>
    <r>
      <rPr>
        <sz val="11"/>
        <color rgb="FF000000"/>
        <rFont val="Aptos Narrow"/>
        <family val="2"/>
        <scheme val="minor"/>
      </rPr>
      <t xml:space="preserve">506010 - SUPPLIES/EQUIPMENT </t>
    </r>
    <r>
      <rPr>
        <b/>
        <sz val="11"/>
        <color rgb="FF000000"/>
        <rFont val="Aptos Narrow"/>
        <family val="2"/>
        <scheme val="minor"/>
      </rPr>
      <t>(COVID-19 PPE)</t>
    </r>
  </si>
  <si>
    <t>508168 - MAINTENANCE/IMPROVEMENT</t>
  </si>
  <si>
    <t>508175 - INFRASTRUCTURE IMPROVEMENTS</t>
  </si>
  <si>
    <t>508207 - HARDWARE/EQUIPMENT</t>
  </si>
  <si>
    <t>22112091 - PPE-PUB HEALTH EC 1.5 Total</t>
  </si>
  <si>
    <t>22112092 - HOUSEHOLD ASSIST EC 2.2</t>
  </si>
  <si>
    <t>503136 - PROF. SERVICES - CONSULTANT</t>
  </si>
  <si>
    <t>506010 - SUPPLIES/EQUIPMENT</t>
  </si>
  <si>
    <t>508152 - MISC. DEVELOPMENT EXPENSES</t>
  </si>
  <si>
    <t>22112092 - HOUSEHOLD ASSIST EC 2.2 Total</t>
  </si>
  <si>
    <t>22112093 - NON-PROF EC 2.1</t>
  </si>
  <si>
    <t>22112093 - NON-PROF EC 2.1 Total</t>
  </si>
  <si>
    <t>22112094 - COM DEV EC 2.13</t>
  </si>
  <si>
    <r>
      <rPr>
        <sz val="11"/>
        <color rgb="FF000000"/>
        <rFont val="Aptos Narrow"/>
        <family val="2"/>
        <scheme val="minor"/>
      </rPr>
      <t xml:space="preserve">503136 - PROF. SERVICES - CONSULTANT </t>
    </r>
    <r>
      <rPr>
        <b/>
        <sz val="11"/>
        <color rgb="FF000000"/>
        <rFont val="Aptos Narrow"/>
        <family val="2"/>
        <scheme val="minor"/>
      </rPr>
      <t>(COMP LAND USE PLAN)</t>
    </r>
  </si>
  <si>
    <t>IN PROGRESS</t>
  </si>
  <si>
    <t>7/25/23 &amp; 9/24/24</t>
  </si>
  <si>
    <t>503600 - ADVERTISING</t>
  </si>
  <si>
    <t>503901 - INCENTIVE REVOLVING LOANS</t>
  </si>
  <si>
    <t>22112094 - COM DEV EC 2.13 Total</t>
  </si>
  <si>
    <t>22112095 - TOUR/HOSP EC 2.11</t>
  </si>
  <si>
    <t>22112095 - TOUR/HOSP EC 2.11 Total</t>
  </si>
  <si>
    <t>22112096 - PUB HEALTH OTH EC 1.12</t>
  </si>
  <si>
    <t>503127 - GENERAL PROF. SERVICES</t>
  </si>
  <si>
    <t>508168 - ELEVATOR MAINTENANCE/IMPROVEMENT</t>
  </si>
  <si>
    <t>22112096 - PUB HEALTH OTH EC 1.12 Total</t>
  </si>
  <si>
    <t>22112097 - PUB HEALTH-PHYS PLANT EC 1.7</t>
  </si>
  <si>
    <r>
      <rPr>
        <sz val="11"/>
        <color rgb="FF000000"/>
        <rFont val="Aptos Narrow"/>
        <family val="2"/>
      </rPr>
      <t xml:space="preserve">508220 - PHYSICAL PLANT EXPANSION </t>
    </r>
    <r>
      <rPr>
        <b/>
        <sz val="11"/>
        <color rgb="FF000000"/>
        <rFont val="Aptos Narrow"/>
        <family val="2"/>
      </rPr>
      <t xml:space="preserve">(SHERIFF DEPT HVAC MINI SPLIT A/C) </t>
    </r>
  </si>
  <si>
    <t>22112097 - PUB HEALTH-PHYS PLANT EC 1.7 Total</t>
  </si>
  <si>
    <t>22112190 - ASSIST TO NON-PROFIT 1.9</t>
  </si>
  <si>
    <t>22112190 - ASSIST TO NON-PROFIT 1.9 Total</t>
  </si>
  <si>
    <t>22113095 - TOURISM/HOSPITALITY EC 2.35</t>
  </si>
  <si>
    <r>
      <rPr>
        <sz val="11"/>
        <color rgb="FF000000"/>
        <rFont val="Aptos Narrow"/>
        <family val="2"/>
      </rPr>
      <t xml:space="preserve">503130 - PROF. SERVICE-MANAGEMENT CONS. </t>
    </r>
    <r>
      <rPr>
        <b/>
        <sz val="11"/>
        <color rgb="FF000000"/>
        <rFont val="Aptos Narrow"/>
        <family val="2"/>
      </rPr>
      <t>(WEST PIEDMONT )</t>
    </r>
  </si>
  <si>
    <r>
      <rPr>
        <sz val="11"/>
        <color rgb="FF000000"/>
        <rFont val="Aptos Narrow"/>
        <family val="2"/>
        <scheme val="minor"/>
      </rPr>
      <t xml:space="preserve">503140 - PROF. SERVICE-ENG. &amp; ARCH. </t>
    </r>
    <r>
      <rPr>
        <b/>
        <sz val="11"/>
        <color rgb="FF000000"/>
        <rFont val="Aptos Narrow"/>
        <family val="2"/>
        <scheme val="minor"/>
      </rPr>
      <t>(HOOKER FIELD IMPROVEMENTS)</t>
    </r>
  </si>
  <si>
    <r>
      <rPr>
        <sz val="11"/>
        <color rgb="FF000000"/>
        <rFont val="Aptos Narrow"/>
        <family val="2"/>
        <scheme val="minor"/>
      </rPr>
      <t xml:space="preserve">508152 - MISC. DEVELOPMENT EXPENSES </t>
    </r>
    <r>
      <rPr>
        <b/>
        <sz val="11"/>
        <color rgb="FF000000"/>
        <rFont val="Aptos Narrow"/>
        <family val="2"/>
        <scheme val="minor"/>
      </rPr>
      <t>(PIED. ARTS CAMPAIGN CONTRIB.)</t>
    </r>
  </si>
  <si>
    <r>
      <rPr>
        <sz val="11"/>
        <color rgb="FF000000"/>
        <rFont val="Aptos Narrow"/>
        <family val="2"/>
        <scheme val="minor"/>
      </rPr>
      <t xml:space="preserve">508152 - MISC. DEVELOPMENT EXPENSES </t>
    </r>
    <r>
      <rPr>
        <b/>
        <sz val="11"/>
        <color rgb="FF000000"/>
        <rFont val="Aptos Narrow"/>
        <family val="2"/>
        <scheme val="minor"/>
      </rPr>
      <t>(S. VIRGINIA PRINCE PARKING LOT)</t>
    </r>
  </si>
  <si>
    <r>
      <rPr>
        <sz val="11"/>
        <color rgb="FF000000"/>
        <rFont val="Aptos Narrow"/>
        <family val="2"/>
        <scheme val="minor"/>
      </rPr>
      <t xml:space="preserve">508168 - MAINTENANCE/IMPROVEMENT </t>
    </r>
    <r>
      <rPr>
        <b/>
        <sz val="11"/>
        <color rgb="FF000000"/>
        <rFont val="Aptos Narrow"/>
        <family val="2"/>
        <scheme val="minor"/>
      </rPr>
      <t>(HOOKER FIELD IMPROVEMENTS)</t>
    </r>
  </si>
  <si>
    <r>
      <rPr>
        <sz val="11"/>
        <color rgb="FF000000"/>
        <rFont val="Aptos Narrow"/>
        <family val="2"/>
        <scheme val="minor"/>
      </rPr>
      <t xml:space="preserve">508168 - MAINTENANCE/IMPROVEMENT </t>
    </r>
    <r>
      <rPr>
        <b/>
        <sz val="11"/>
        <color rgb="FF000000"/>
        <rFont val="Aptos Narrow"/>
        <family val="2"/>
        <scheme val="minor"/>
      </rPr>
      <t>(TENNIS CT. RENO - SPRUCE ST)</t>
    </r>
  </si>
  <si>
    <r>
      <rPr>
        <sz val="11"/>
        <color rgb="FF000000"/>
        <rFont val="Aptos Narrow"/>
        <family val="2"/>
        <scheme val="minor"/>
      </rPr>
      <t xml:space="preserve">508207 - HARDWARE/EQUIPMENT </t>
    </r>
    <r>
      <rPr>
        <b/>
        <sz val="11"/>
        <color rgb="FF000000"/>
        <rFont val="Aptos Narrow"/>
        <family val="2"/>
        <scheme val="minor"/>
      </rPr>
      <t>(HOOKER FIELD IMPROVEMENTS)</t>
    </r>
  </si>
  <si>
    <r>
      <rPr>
        <sz val="11"/>
        <color rgb="FF000000"/>
        <rFont val="Aptos Narrow"/>
        <family val="2"/>
        <scheme val="minor"/>
      </rPr>
      <t xml:space="preserve">508207 - HARDWARE/EQUIPMENT </t>
    </r>
    <r>
      <rPr>
        <b/>
        <sz val="11"/>
        <color rgb="FF000000"/>
        <rFont val="Aptos Narrow"/>
        <family val="2"/>
        <scheme val="minor"/>
      </rPr>
      <t>(SOUTHSIDE PARK)</t>
    </r>
  </si>
  <si>
    <t>22113095 - TOURISM/HOSPITALITY EC 2.35 Total</t>
  </si>
  <si>
    <t>22113098 - AFFORD HOUSING EC 2.15</t>
  </si>
  <si>
    <r>
      <rPr>
        <sz val="11"/>
        <color rgb="FF000000"/>
        <rFont val="Aptos Narrow"/>
        <family val="2"/>
        <scheme val="minor"/>
      </rPr>
      <t xml:space="preserve">503118 - PS - LANDSCAPING </t>
    </r>
    <r>
      <rPr>
        <b/>
        <sz val="11"/>
        <color rgb="FF000000"/>
        <rFont val="Aptos Narrow"/>
        <family val="2"/>
        <scheme val="minor"/>
      </rPr>
      <t>(FIVE POINTS)</t>
    </r>
  </si>
  <si>
    <r>
      <rPr>
        <sz val="11"/>
        <color rgb="FF000000"/>
        <rFont val="Aptos Narrow"/>
        <family val="2"/>
        <scheme val="minor"/>
      </rPr>
      <t xml:space="preserve">503166 - PS-ASBESTOS REMOVAL </t>
    </r>
    <r>
      <rPr>
        <b/>
        <sz val="11"/>
        <color rgb="FF000000"/>
        <rFont val="Aptos Narrow"/>
        <family val="2"/>
        <scheme val="minor"/>
      </rPr>
      <t>(FIVE POINTS IMPROVEMENTS)</t>
    </r>
  </si>
  <si>
    <r>
      <rPr>
        <sz val="11"/>
        <color rgb="FF000000"/>
        <rFont val="Aptos Narrow"/>
        <family val="2"/>
        <scheme val="minor"/>
      </rPr>
      <t xml:space="preserve">503191 - PROF. SERVICES-CONTRACTORS </t>
    </r>
    <r>
      <rPr>
        <b/>
        <sz val="11"/>
        <color rgb="FF000000"/>
        <rFont val="Aptos Narrow"/>
        <family val="2"/>
        <scheme val="minor"/>
      </rPr>
      <t>(BBT &amp; WARMING CENTER)</t>
    </r>
  </si>
  <si>
    <t>3/22/2022 &amp; 10/4/2023</t>
  </si>
  <si>
    <r>
      <rPr>
        <sz val="11"/>
        <color rgb="FF000000"/>
        <rFont val="Aptos Narrow"/>
        <family val="2"/>
        <scheme val="minor"/>
      </rPr>
      <t xml:space="preserve">503214 - PROF SERV - WEB DESIGN &amp; HOSTING </t>
    </r>
    <r>
      <rPr>
        <b/>
        <sz val="11"/>
        <color rgb="FF000000"/>
        <rFont val="Aptos Narrow"/>
        <family val="2"/>
        <scheme val="minor"/>
      </rPr>
      <t>(MAINT-FIVE POINTS)</t>
    </r>
  </si>
  <si>
    <r>
      <rPr>
        <sz val="11"/>
        <color rgb="FF000000"/>
        <rFont val="Aptos Narrow"/>
        <family val="2"/>
        <scheme val="minor"/>
      </rPr>
      <t xml:space="preserve">503838 - PS - EVICTION PROGRAM </t>
    </r>
    <r>
      <rPr>
        <b/>
        <sz val="11"/>
        <color rgb="FF000000"/>
        <rFont val="Aptos Narrow"/>
        <family val="2"/>
        <scheme val="minor"/>
      </rPr>
      <t>(UNITED WAY)</t>
    </r>
  </si>
  <si>
    <t>505300 - INSURANCE</t>
  </si>
  <si>
    <t>505371 - ACQUISITION</t>
  </si>
  <si>
    <r>
      <rPr>
        <sz val="11"/>
        <color rgb="FF000000"/>
        <rFont val="Aptos Narrow"/>
        <family val="2"/>
        <scheme val="minor"/>
      </rPr>
      <t xml:space="preserve">505602 - STREET IMPROVEMENTS </t>
    </r>
    <r>
      <rPr>
        <b/>
        <sz val="11"/>
        <color rgb="FF000000"/>
        <rFont val="Aptos Narrow"/>
        <family val="2"/>
        <scheme val="minor"/>
      </rPr>
      <t>(FIVE POINTS)</t>
    </r>
  </si>
  <si>
    <r>
      <rPr>
        <sz val="11"/>
        <color rgb="FF000000"/>
        <rFont val="Aptos Narrow"/>
        <family val="2"/>
        <scheme val="minor"/>
      </rPr>
      <t xml:space="preserve">506010 - SUPPLIES/EQUIPMENT </t>
    </r>
    <r>
      <rPr>
        <b/>
        <sz val="11"/>
        <color rgb="FF000000"/>
        <rFont val="Aptos Narrow"/>
        <family val="2"/>
        <scheme val="minor"/>
      </rPr>
      <t>(FIVE POINTS)</t>
    </r>
  </si>
  <si>
    <t>508145 - ENGINEERING</t>
  </si>
  <si>
    <r>
      <rPr>
        <sz val="11"/>
        <color rgb="FF000000"/>
        <rFont val="Aptos Narrow"/>
        <family val="2"/>
        <scheme val="minor"/>
      </rPr>
      <t xml:space="preserve">508160 - CONSTRUCTION </t>
    </r>
    <r>
      <rPr>
        <b/>
        <sz val="11"/>
        <color rgb="FF000000"/>
        <rFont val="Aptos Narrow"/>
        <family val="2"/>
        <scheme val="minor"/>
      </rPr>
      <t>(AARON MILLS SR HOUSING)</t>
    </r>
  </si>
  <si>
    <r>
      <rPr>
        <sz val="11"/>
        <color rgb="FF000000"/>
        <rFont val="Aptos Narrow"/>
        <family val="2"/>
        <scheme val="minor"/>
      </rPr>
      <t xml:space="preserve">508160 - CONSTRUCTION </t>
    </r>
    <r>
      <rPr>
        <b/>
        <sz val="11"/>
        <color rgb="FF000000"/>
        <rFont val="Aptos Narrow"/>
        <family val="2"/>
        <scheme val="minor"/>
      </rPr>
      <t>(FIVE POINTS SITE IMPROVEMENTS)</t>
    </r>
  </si>
  <si>
    <t>IN-PROGRESS</t>
  </si>
  <si>
    <t>580480 - BLDG IMPROVEMENTS-BBT</t>
  </si>
  <si>
    <t>22113098 - AFFORD HOUSING EC 2.15 Total</t>
  </si>
  <si>
    <t>22113099 - DEMOLITION/REHAB EC 2.23</t>
  </si>
  <si>
    <t>503118 - PS - LANDSCAPING</t>
  </si>
  <si>
    <t>503166 - PS-ASBESTOS REMOVAL</t>
  </si>
  <si>
    <r>
      <rPr>
        <sz val="11"/>
        <color rgb="FF000000"/>
        <rFont val="Aptos Narrow"/>
        <family val="2"/>
      </rPr>
      <t xml:space="preserve">503191 - PROF. SERVICES-CONTRACTORS </t>
    </r>
    <r>
      <rPr>
        <b/>
        <sz val="11"/>
        <color rgb="FF000000"/>
        <rFont val="Aptos Narrow"/>
        <family val="2"/>
      </rPr>
      <t>(DEMOLITIONS)</t>
    </r>
  </si>
  <si>
    <t>Revenue Capture</t>
  </si>
  <si>
    <t>503214 - PROF SERV - WEB HOSTING/MAINT</t>
  </si>
  <si>
    <t>505602 - STREET IMPROVEMENTS</t>
  </si>
  <si>
    <t>508160 - CONSTRUCTION</t>
  </si>
  <si>
    <t>22113099 - DEMOLITION/REHAB EC 2.23 Total</t>
  </si>
  <si>
    <t>22114097 - PH-CAP INV/PHY PL EC 1.7</t>
  </si>
  <si>
    <r>
      <rPr>
        <sz val="11"/>
        <color rgb="FF000000"/>
        <rFont val="Aptos Narrow"/>
        <family val="2"/>
        <scheme val="minor"/>
      </rPr>
      <t xml:space="preserve">508207 - HARDWARE/EQUIPMENT </t>
    </r>
    <r>
      <rPr>
        <b/>
        <sz val="11"/>
        <color rgb="FF000000"/>
        <rFont val="Aptos Narrow"/>
        <family val="2"/>
        <scheme val="minor"/>
      </rPr>
      <t>(WHOLE BODY SCANNER - PART OF COST)</t>
    </r>
  </si>
  <si>
    <t>22114097 - PH-CAP INV/PHY PL EC 1.7 Total</t>
  </si>
  <si>
    <t>22121250 - CAREER/WORKFORCE PROGRAM</t>
  </si>
  <si>
    <r>
      <rPr>
        <sz val="11"/>
        <color rgb="FF000000"/>
        <rFont val="Aptos Narrow"/>
        <family val="2"/>
      </rPr>
      <t xml:space="preserve">563400 - SPONSORSHIP EXPENDITURES </t>
    </r>
    <r>
      <rPr>
        <b/>
        <sz val="11"/>
        <color rgb="FF000000"/>
        <rFont val="Aptos Narrow"/>
        <family val="2"/>
      </rPr>
      <t>(YOUTH EMPLOY PROGRAM)</t>
    </r>
  </si>
  <si>
    <t>2/27/2024 &amp; 11/19/2024</t>
  </si>
  <si>
    <t>Renenue Capture</t>
  </si>
  <si>
    <t>22121250 - CAREER/WORKFORCE PROGRAM Total</t>
  </si>
  <si>
    <t>22122825 - ADMINISTRATIVE EXP EC 7.1</t>
  </si>
  <si>
    <r>
      <rPr>
        <sz val="11"/>
        <color rgb="FF000000"/>
        <rFont val="Aptos Narrow"/>
        <family val="2"/>
        <scheme val="minor"/>
      </rPr>
      <t xml:space="preserve">501100 - SALARIES-FULL-TIME </t>
    </r>
    <r>
      <rPr>
        <b/>
        <sz val="11"/>
        <color rgb="FF000000"/>
        <rFont val="Aptos Narrow"/>
        <family val="2"/>
        <scheme val="minor"/>
      </rPr>
      <t>(ADMIN &amp; BENEFITS)</t>
    </r>
  </si>
  <si>
    <t>501200 - OVERTIME</t>
  </si>
  <si>
    <t>501300 - PART-TIME &amp; TEMPORARY</t>
  </si>
  <si>
    <t>501400 - BONUS/COMMISSION</t>
  </si>
  <si>
    <t>502100 - SOCIAL SECURITY</t>
  </si>
  <si>
    <t>502110 - MEDICARE FICA</t>
  </si>
  <si>
    <t>22122825 - ADMINISTRATIVE EXP EC 7.1 Total</t>
  </si>
  <si>
    <t>22125610 - REVENUE REPLACE EC 6.1</t>
  </si>
  <si>
    <r>
      <rPr>
        <sz val="11"/>
        <color rgb="FF000000"/>
        <rFont val="Aptos Narrow"/>
        <family val="2"/>
      </rPr>
      <t xml:space="preserve">503191 - PROF. SERVICES-CONTRACTORS </t>
    </r>
    <r>
      <rPr>
        <b/>
        <sz val="11"/>
        <color rgb="FF000000"/>
        <rFont val="Aptos Narrow"/>
        <family val="2"/>
      </rPr>
      <t>(W PIEDMONT ROOF REPL.)</t>
    </r>
  </si>
  <si>
    <r>
      <rPr>
        <sz val="11"/>
        <color rgb="FF000000"/>
        <rFont val="Aptos Narrow"/>
        <family val="2"/>
      </rPr>
      <t xml:space="preserve">503191 - PROF. SERVICES-CONTRACTORS </t>
    </r>
    <r>
      <rPr>
        <b/>
        <sz val="11"/>
        <color rgb="FF000000"/>
        <rFont val="Aptos Narrow"/>
        <family val="2"/>
      </rPr>
      <t>(CIVIC PLUS WEBSITE)</t>
    </r>
  </si>
  <si>
    <r>
      <rPr>
        <sz val="11"/>
        <color rgb="FF000000"/>
        <rFont val="Aptos Narrow"/>
        <family val="2"/>
      </rPr>
      <t xml:space="preserve">503191 - PROF. SERVICES-CONTRACTORS </t>
    </r>
    <r>
      <rPr>
        <b/>
        <sz val="11"/>
        <color rgb="FF000000"/>
        <rFont val="Aptos Narrow"/>
        <family val="2"/>
      </rPr>
      <t>(MGTV UPGRADES)</t>
    </r>
  </si>
  <si>
    <r>
      <rPr>
        <sz val="11"/>
        <color rgb="FF000000"/>
        <rFont val="Aptos Narrow"/>
        <family val="2"/>
        <scheme val="minor"/>
      </rPr>
      <t xml:space="preserve">503600 - ADVERTISING </t>
    </r>
    <r>
      <rPr>
        <b/>
        <sz val="11"/>
        <color rgb="FF000000"/>
        <rFont val="Aptos Narrow"/>
        <family val="2"/>
        <scheme val="minor"/>
      </rPr>
      <t>(BERKLEY GROUP SEARCH &amp; MANAGEMENT)</t>
    </r>
  </si>
  <si>
    <r>
      <rPr>
        <sz val="11"/>
        <color rgb="FF000000"/>
        <rFont val="Aptos Narrow"/>
        <family val="2"/>
      </rPr>
      <t xml:space="preserve">506010 - SUPPLIES/EQUIPMENT </t>
    </r>
    <r>
      <rPr>
        <b/>
        <sz val="11"/>
        <color rgb="FF000000"/>
        <rFont val="Aptos Narrow"/>
        <family val="2"/>
      </rPr>
      <t>(E911 UPGRADES)</t>
    </r>
  </si>
  <si>
    <r>
      <rPr>
        <sz val="11"/>
        <color rgb="FF000000"/>
        <rFont val="Aptos Narrow"/>
        <family val="2"/>
        <scheme val="minor"/>
      </rPr>
      <t xml:space="preserve">506010 - SUPPLIES/EQUIPMENT </t>
    </r>
    <r>
      <rPr>
        <b/>
        <sz val="11"/>
        <color rgb="FF000000"/>
        <rFont val="Aptos Narrow"/>
        <family val="2"/>
        <scheme val="minor"/>
      </rPr>
      <t>(OTHER - FAST TRACK)</t>
    </r>
  </si>
  <si>
    <t>506011 - UNIFORMS &amp; VEST</t>
  </si>
  <si>
    <r>
      <rPr>
        <sz val="11"/>
        <color rgb="FF000000"/>
        <rFont val="Aptos Narrow"/>
        <family val="2"/>
      </rPr>
      <t xml:space="preserve">508175 - INFRASTRUCTURE IMPROVEMENTS </t>
    </r>
    <r>
      <rPr>
        <b/>
        <sz val="11"/>
        <color rgb="FF000000"/>
        <rFont val="Aptos Narrow"/>
        <family val="2"/>
      </rPr>
      <t>(JAIL ROOF REPAIR)</t>
    </r>
  </si>
  <si>
    <r>
      <rPr>
        <sz val="11"/>
        <color rgb="FF000000"/>
        <rFont val="Aptos Narrow"/>
        <family val="2"/>
      </rPr>
      <t xml:space="preserve">508207 - HARDWARE/EQUIPMENT </t>
    </r>
    <r>
      <rPr>
        <b/>
        <sz val="11"/>
        <color rgb="FF000000"/>
        <rFont val="Aptos Narrow"/>
        <family val="2"/>
      </rPr>
      <t>(UPS REPLACE-TRU POWER)</t>
    </r>
  </si>
  <si>
    <r>
      <rPr>
        <sz val="11"/>
        <color rgb="FF000000"/>
        <rFont val="Aptos Narrow"/>
        <family val="2"/>
      </rPr>
      <t xml:space="preserve">508207 - HARDWARE/EQUIPMENT </t>
    </r>
    <r>
      <rPr>
        <b/>
        <sz val="11"/>
        <color rgb="FF000000"/>
        <rFont val="Aptos Narrow"/>
        <family val="2"/>
      </rPr>
      <t>(PLOTTER PRINTER - ENGINEEERING DEPT)</t>
    </r>
  </si>
  <si>
    <r>
      <rPr>
        <sz val="11"/>
        <color rgb="FF000000"/>
        <rFont val="Aptos Narrow"/>
        <family val="2"/>
        <scheme val="minor"/>
      </rPr>
      <t xml:space="preserve">509205 - TRANSFER TO GENERAL FUND </t>
    </r>
    <r>
      <rPr>
        <b/>
        <sz val="11"/>
        <color rgb="FF000000"/>
        <rFont val="Aptos Narrow"/>
        <family val="2"/>
        <scheme val="minor"/>
      </rPr>
      <t>(CA LAW CLERK)</t>
    </r>
  </si>
  <si>
    <r>
      <rPr>
        <sz val="11"/>
        <color rgb="FF000000"/>
        <rFont val="Aptos Narrow"/>
        <family val="2"/>
        <scheme val="minor"/>
      </rPr>
      <t xml:space="preserve">509205 - TRANSFER TO GENERAL FUND </t>
    </r>
    <r>
      <rPr>
        <b/>
        <sz val="11"/>
        <color rgb="FF000000"/>
        <rFont val="Aptos Narrow"/>
        <family val="2"/>
        <scheme val="minor"/>
      </rPr>
      <t>(BLDG INSPECT.)</t>
    </r>
  </si>
  <si>
    <t>509205 - TRANSFER TO GENERAL FUND</t>
  </si>
  <si>
    <r>
      <rPr>
        <sz val="11"/>
        <color rgb="FF000000"/>
        <rFont val="Aptos Narrow"/>
        <family val="2"/>
      </rPr>
      <t xml:space="preserve">580600 - EQUIPMENT &amp; MACHINERY </t>
    </r>
    <r>
      <rPr>
        <b/>
        <sz val="11"/>
        <color rgb="FF000000"/>
        <rFont val="Aptos Narrow"/>
        <family val="2"/>
      </rPr>
      <t>(MIDDLE SCHOOL GENERATOR)</t>
    </r>
  </si>
  <si>
    <t>22125610 - REVENUE REPLACE EC 6.1 Total</t>
  </si>
  <si>
    <t>22131310 - COMMUNITY ENGAGEMENT ACTIVITY</t>
  </si>
  <si>
    <r>
      <rPr>
        <sz val="11"/>
        <color rgb="FF000000"/>
        <rFont val="Aptos Narrow"/>
        <family val="2"/>
        <scheme val="minor"/>
      </rPr>
      <t xml:space="preserve">540200 - MARKETING &amp; BRANDING EXP </t>
    </r>
    <r>
      <rPr>
        <b/>
        <sz val="11"/>
        <color rgb="FF000000"/>
        <rFont val="Aptos Narrow"/>
        <family val="2"/>
        <scheme val="minor"/>
      </rPr>
      <t>(COMMUNITY BRANDING &amp; MKTNG)</t>
    </r>
  </si>
  <si>
    <t>7/25/2023 &amp; 2/27/2024</t>
  </si>
  <si>
    <t>22131310 - COMMUNITY ENGAGEMENT ACTIVITY Total</t>
  </si>
  <si>
    <t>22311825 - LAW ENFORCEMENT EC 4.1</t>
  </si>
  <si>
    <t>501100 - SALARIES-FULL-TIME</t>
  </si>
  <si>
    <r>
      <rPr>
        <sz val="11"/>
        <color rgb="FF000000"/>
        <rFont val="Aptos Narrow"/>
        <family val="2"/>
        <scheme val="minor"/>
      </rPr>
      <t xml:space="preserve">501400 - BONUS/COMMISSION </t>
    </r>
    <r>
      <rPr>
        <b/>
        <sz val="11"/>
        <color rgb="FF000000"/>
        <rFont val="Aptos Narrow"/>
        <family val="2"/>
        <scheme val="minor"/>
      </rPr>
      <t>(PREMIUM PAY)</t>
    </r>
  </si>
  <si>
    <t>22311825 - LAW ENFORCEMENT EC 4.1 Total</t>
  </si>
  <si>
    <t>22321825 - FIRE DEPT EC 4.1</t>
  </si>
  <si>
    <t>22321825 - FIRE DEPT EC 4.1 Total</t>
  </si>
  <si>
    <t>22322825 - EMS EC 4.1</t>
  </si>
  <si>
    <t>22322825 - EMS EC 4.1 Total</t>
  </si>
  <si>
    <t>22323825 - AMB TRANS EC 4.1</t>
  </si>
  <si>
    <t>22323825 - AMB TRANS EC 4.1 Total</t>
  </si>
  <si>
    <t>22331825 - SHER CORR EC 4.1</t>
  </si>
  <si>
    <t>22331825 - SHER CORR EC 4.1 Total</t>
  </si>
  <si>
    <t>22429000-ARPA NONDPT WWW INFRAST 5.15</t>
  </si>
  <si>
    <r>
      <rPr>
        <sz val="11"/>
        <color rgb="FF000000"/>
        <rFont val="Aptos Narrow"/>
        <family val="2"/>
        <scheme val="minor"/>
      </rPr>
      <t xml:space="preserve">580600-WSCAD - EQUIPMENT &amp; MACHINERY </t>
    </r>
    <r>
      <rPr>
        <b/>
        <sz val="11"/>
        <color rgb="FF000000"/>
        <rFont val="Aptos Narrow"/>
        <family val="2"/>
        <scheme val="minor"/>
      </rPr>
      <t>(SCADA)</t>
    </r>
  </si>
  <si>
    <t>22429000-ARPA NONDPT WWW INFRAST 5.15 TOTAL</t>
  </si>
  <si>
    <t>22484800 -ARPA IT-INFRASTRUCTURE</t>
  </si>
  <si>
    <t xml:space="preserve">  580708 -BROADBAND INFRAS. IMPROVEMENTS</t>
  </si>
  <si>
    <t xml:space="preserve">  580710 - NETWORK/SECURITY INFRASTRUCTURE</t>
  </si>
  <si>
    <t>What has been ordered</t>
  </si>
  <si>
    <t>22484800-ARPA IT BROADBAND TOTAL</t>
  </si>
  <si>
    <t>22505240 - PARKS &amp; GROUNDS</t>
  </si>
  <si>
    <t>580280 - PARK INFRAST. IMPROVEMENTS</t>
  </si>
  <si>
    <t>22505240 - PARKS &amp; GROUNDS Total</t>
  </si>
  <si>
    <t>22528850 - STORM WTR EC 5.6</t>
  </si>
  <si>
    <t>503140 - PROF. SERVICE-ENG. &amp; ARCH.</t>
  </si>
  <si>
    <r>
      <t xml:space="preserve">503191 - PROF. SERVICES-CONTRACTORS </t>
    </r>
    <r>
      <rPr>
        <b/>
        <sz val="11"/>
        <color rgb="FF000000"/>
        <rFont val="Aptos Display"/>
        <family val="2"/>
        <scheme val="major"/>
      </rPr>
      <t>(STORMWATER REPAIRS)</t>
    </r>
  </si>
  <si>
    <t>GREG</t>
  </si>
  <si>
    <t>22528850 - STORM WTR EC 5.6 Total</t>
  </si>
  <si>
    <t>22538850 - BROADBAND EC 5.21</t>
  </si>
  <si>
    <r>
      <t xml:space="preserve">508175 - INFRASTRUCTURE IMPROVEMENTS </t>
    </r>
    <r>
      <rPr>
        <b/>
        <sz val="11"/>
        <color rgb="FF000000"/>
        <rFont val="Aptos Display"/>
        <family val="2"/>
        <scheme val="major"/>
      </rPr>
      <t>(FIREWALL)</t>
    </r>
  </si>
  <si>
    <r>
      <t xml:space="preserve">508175 - INFRASTRUCTURE IMPROVEMENTS </t>
    </r>
    <r>
      <rPr>
        <b/>
        <sz val="11"/>
        <color rgb="FF000000"/>
        <rFont val="Aptos Display"/>
        <family val="2"/>
        <scheme val="major"/>
      </rPr>
      <t>(CLARK RD MATLS)</t>
    </r>
  </si>
  <si>
    <r>
      <t xml:space="preserve">508175 - INFRASTRUCTURE IMPROVEMENTS </t>
    </r>
    <r>
      <rPr>
        <b/>
        <sz val="11"/>
        <color rgb="FF000000"/>
        <rFont val="Aptos Display"/>
        <family val="2"/>
        <scheme val="major"/>
      </rPr>
      <t>(OFF 365 UPGRADE)</t>
    </r>
  </si>
  <si>
    <r>
      <t xml:space="preserve">580708 - BROADBAND INFRAS. IMPROVEMENTS </t>
    </r>
    <r>
      <rPr>
        <b/>
        <sz val="11"/>
        <color rgb="FF000000"/>
        <rFont val="Aptos Display"/>
        <family val="2"/>
        <scheme val="major"/>
      </rPr>
      <t>(EXPANSION)</t>
    </r>
  </si>
  <si>
    <t>Verify what was spend</t>
  </si>
  <si>
    <t>22538850 - BROADBAND EC 5.21 Total</t>
  </si>
  <si>
    <t>22548850 - WATER-INFRASTR EC 5.15</t>
  </si>
  <si>
    <r>
      <t xml:space="preserve">503140 - PROF. SERVICE-ENG. &amp; ARCH. </t>
    </r>
    <r>
      <rPr>
        <b/>
        <sz val="11"/>
        <color rgb="FF000000"/>
        <rFont val="Aptos Display"/>
        <family val="2"/>
        <scheme val="major"/>
      </rPr>
      <t>(ASSET INVENT. &amp; WTR MODEL PLAN)</t>
    </r>
  </si>
  <si>
    <r>
      <t xml:space="preserve">503191 - PROF. SERVICES-CONTRACTORS </t>
    </r>
    <r>
      <rPr>
        <b/>
        <sz val="11"/>
        <color rgb="FF000000"/>
        <rFont val="Aptos Display"/>
        <family val="2"/>
        <scheme val="major"/>
      </rPr>
      <t>(UPDATE ASSET MGMT PLAN)</t>
    </r>
  </si>
  <si>
    <r>
      <t xml:space="preserve">503191 - PROF. SERVICES-CONTRACTORS </t>
    </r>
    <r>
      <rPr>
        <b/>
        <sz val="11"/>
        <color rgb="FF000000"/>
        <rFont val="Aptos Display"/>
        <family val="2"/>
        <scheme val="major"/>
      </rPr>
      <t>(SUMMIT VIEW)</t>
    </r>
  </si>
  <si>
    <r>
      <t xml:space="preserve">508175 - INFRASTRUCTURE IMPROVEMENTS </t>
    </r>
    <r>
      <rPr>
        <b/>
        <sz val="11"/>
        <color rgb="FF000000"/>
        <rFont val="Aptos Display"/>
        <family val="2"/>
        <scheme val="major"/>
      </rPr>
      <t>(GENERATOR FOR PUMP HOUSE)</t>
    </r>
  </si>
  <si>
    <r>
      <t xml:space="preserve">580400-WS407-BUILDING &amp; BLDG IMPROVENMTS </t>
    </r>
    <r>
      <rPr>
        <b/>
        <sz val="11"/>
        <color rgb="FF000000"/>
        <rFont val="Aptos Display"/>
        <family val="2"/>
        <scheme val="major"/>
      </rPr>
      <t>(WWW BLDG ROOF REPAIRS)</t>
    </r>
  </si>
  <si>
    <t>22548850 - WATER-INFRASTR EC 5.15 Total</t>
  </si>
  <si>
    <t>22568850 - SEWER-INFRASTR EC 5.5</t>
  </si>
  <si>
    <r>
      <rPr>
        <sz val="11"/>
        <color rgb="FF000000"/>
        <rFont val="Aptos Narrow"/>
        <family val="2"/>
      </rPr>
      <t xml:space="preserve">503140 - PROF. SERVICE-ENG. &amp; ARCH </t>
    </r>
    <r>
      <rPr>
        <b/>
        <sz val="11"/>
        <color rgb="FF000000"/>
        <rFont val="Aptos Narrow"/>
        <family val="2"/>
      </rPr>
      <t>(CCTV INSPECTIONS)</t>
    </r>
  </si>
  <si>
    <r>
      <rPr>
        <sz val="11"/>
        <color rgb="FF000000"/>
        <rFont val="Aptos Narrow"/>
        <family val="2"/>
      </rPr>
      <t xml:space="preserve">503191 - PROF. SERVICES-CONTRACTORS </t>
    </r>
    <r>
      <rPr>
        <b/>
        <sz val="11"/>
        <color rgb="FF000000"/>
        <rFont val="Aptos Narrow"/>
        <family val="2"/>
      </rPr>
      <t>(CCTV INSPECTIONS)</t>
    </r>
  </si>
  <si>
    <r>
      <rPr>
        <sz val="11"/>
        <color rgb="FF000000"/>
        <rFont val="Aptos Narrow"/>
        <family val="2"/>
      </rPr>
      <t xml:space="preserve">503191 - PROF. SERVICES-CONTRACTORS </t>
    </r>
    <r>
      <rPr>
        <b/>
        <sz val="11"/>
        <color rgb="FF000000"/>
        <rFont val="Aptos Narrow"/>
        <family val="2"/>
      </rPr>
      <t>(DUPONT RD PIPE REPLACE)</t>
    </r>
  </si>
  <si>
    <t>22568850 - SEWER-INFRASTR EC 5.5 Total</t>
  </si>
  <si>
    <t>22900000 - ARPA NON-DEPARTMENTAL</t>
  </si>
  <si>
    <t>565800 - MISCELLANEOUS EXPENDITURES</t>
  </si>
  <si>
    <t>590410 - TRANSFER TO FLEET REPLACEMENT FUND</t>
  </si>
  <si>
    <t>590007 - TRANSFER TO 07-IDA FUND</t>
  </si>
  <si>
    <t>10/4/23, 2/27/24, 11/19/24</t>
  </si>
  <si>
    <t>590210 - TRANSFER TO 210-MHRA FUND</t>
  </si>
  <si>
    <t>22900000 - ARPA NON-DEPARTMENTAL Total</t>
  </si>
  <si>
    <t>Expense Total</t>
  </si>
  <si>
    <t>Check figures</t>
  </si>
  <si>
    <t>Variance</t>
  </si>
  <si>
    <t>UNALLOCATED BUDGET AMOUNT</t>
  </si>
  <si>
    <t>Fund</t>
  </si>
  <si>
    <t>Projection Number</t>
  </si>
  <si>
    <t>2501</t>
  </si>
  <si>
    <t>Row Labels</t>
  </si>
  <si>
    <t>FY 2023-24 ACTUALS YTD</t>
  </si>
  <si>
    <t>FY 2023-24  Revised Budget</t>
  </si>
  <si>
    <t>FY 2024-25 PROPOSED</t>
  </si>
  <si>
    <t>508220 - PHYSICAL PLANT EXPANSION</t>
  </si>
  <si>
    <t>503130 - PROF. SERVICE-MANAGEMENT CONS.</t>
  </si>
  <si>
    <t>503838 - PS - EVICTION PROGRAM</t>
  </si>
  <si>
    <t>563400 - SPONSORSHIP EXPENDITURES</t>
  </si>
  <si>
    <t>540200 - MARKETING &amp; BRANDING EXP.</t>
  </si>
  <si>
    <t>580708 - BROADBAND INFRAS. IMPROVEMENTS</t>
  </si>
  <si>
    <t>NET REVENUES IN (EXCESS)/UNDER EXPENDITURES</t>
  </si>
  <si>
    <t>Prior City Manager (L.T.)</t>
  </si>
  <si>
    <t>GL ACCOUNTS</t>
  </si>
  <si>
    <t>590007 - TRANSFER TO 07-EDA FUND</t>
  </si>
  <si>
    <r>
      <t xml:space="preserve">590210 - TRANSFER TO 210-MHRA FUND </t>
    </r>
    <r>
      <rPr>
        <b/>
        <sz val="11"/>
        <color theme="1"/>
        <rFont val="Aptos Narrow"/>
        <family val="2"/>
        <scheme val="minor"/>
      </rPr>
      <t>( AND AARON MILLS SR PROJECT)</t>
    </r>
  </si>
  <si>
    <t>3/22/2022, 7/25/2023 &amp; 2/27/2024</t>
  </si>
  <si>
    <t xml:space="preserve">COMPLETED </t>
  </si>
  <si>
    <t>LTD AMOUNT SPENT</t>
  </si>
  <si>
    <t>Var. Check Fig.</t>
  </si>
  <si>
    <t>Diff.</t>
  </si>
  <si>
    <t>ARPA PROJECT STATUS TO DATE - MARCH 24,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</si>
</sst>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1" formatCode="_(* #,##0_);_(* \(#,##0\);_(* &quot;-&quot;_);_(@_)"/>
  </numFmts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i/>
      <sz val="14"/>
      <color theme="9" tint="-0.499984740745262"/>
      <name val="Aptos Narrow"/>
      <family val="2"/>
      <scheme val="minor"/>
    </font>
    <font>
      <b/>
      <i/>
      <sz val="14"/>
      <color rgb="FFC00000"/>
      <name val="Aptos Narrow"/>
      <family val="2"/>
      <scheme val="minor"/>
    </font>
    <font>
      <b/>
      <sz val="12"/>
      <color theme="9" tint="-0.49998474074526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5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pivotButton="1" applyAlignment="1">
      <alignment horizontal="center"/>
    </xf>
    <xf numFmtId="0" fontId="0" fillId="0" borderId="0" xfId="0" pivotButton="1"/>
    <xf numFmtId="0" fontId="1" fillId="0" borderId="0" xfId="0" applyFont="1" applyAlignment="1">
      <alignment horizontal="left" indent="1"/>
    </xf>
    <xf numFmtId="5" fontId="1" fillId="2" borderId="0" xfId="0" applyNumberFormat="1" applyFont="1" applyFill="1"/>
    <xf numFmtId="0" fontId="0" fillId="3" borderId="0" xfId="0" applyFill="1" applyAlignment="1">
      <alignment horizontal="left" indent="2"/>
    </xf>
    <xf numFmtId="0" fontId="1" fillId="0" borderId="1" xfId="0" applyFont="1" applyBorder="1" applyAlignment="1">
      <alignment horizontal="left" indent="1"/>
    </xf>
    <xf numFmtId="5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 applyAlignment="1">
      <alignment horizontal="left" indent="1"/>
    </xf>
    <xf numFmtId="5" fontId="1" fillId="0" borderId="2" xfId="0" applyNumberFormat="1" applyFont="1" applyBorder="1"/>
    <xf numFmtId="0" fontId="1" fillId="0" borderId="2" xfId="0" applyFont="1" applyBorder="1"/>
    <xf numFmtId="0" fontId="0" fillId="0" borderId="2" xfId="0" applyBorder="1"/>
    <xf numFmtId="0" fontId="2" fillId="0" borderId="2" xfId="0" applyFont="1" applyBorder="1"/>
    <xf numFmtId="41" fontId="0" fillId="0" borderId="0" xfId="0" applyNumberFormat="1"/>
    <xf numFmtId="41" fontId="1" fillId="0" borderId="0" xfId="0" applyNumberFormat="1" applyFont="1"/>
    <xf numFmtId="41" fontId="1" fillId="0" borderId="2" xfId="0" applyNumberFormat="1" applyFont="1" applyBorder="1"/>
    <xf numFmtId="0" fontId="0" fillId="0" borderId="0" xfId="0" applyAlignment="1">
      <alignment horizontal="right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0" fillId="4" borderId="0" xfId="0" applyFill="1"/>
    <xf numFmtId="0" fontId="1" fillId="4" borderId="0" xfId="0" applyFont="1" applyFill="1" applyAlignment="1">
      <alignment wrapText="1"/>
    </xf>
    <xf numFmtId="0" fontId="1" fillId="4" borderId="1" xfId="0" applyFont="1" applyFill="1" applyBorder="1" applyAlignment="1">
      <alignment horizontal="left" indent="1"/>
    </xf>
    <xf numFmtId="41" fontId="1" fillId="4" borderId="1" xfId="0" applyNumberFormat="1" applyFont="1" applyFill="1" applyBorder="1"/>
    <xf numFmtId="0" fontId="1" fillId="4" borderId="2" xfId="0" applyFont="1" applyFill="1" applyBorder="1" applyAlignment="1">
      <alignment horizontal="left" indent="1"/>
    </xf>
    <xf numFmtId="41" fontId="1" fillId="4" borderId="2" xfId="0" applyNumberFormat="1" applyFont="1" applyFill="1" applyBorder="1"/>
    <xf numFmtId="0" fontId="0" fillId="4" borderId="0" xfId="0" applyFill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5" fontId="0" fillId="4" borderId="0" xfId="0" applyNumberFormat="1" applyFill="1"/>
    <xf numFmtId="5" fontId="1" fillId="4" borderId="0" xfId="0" applyNumberFormat="1" applyFont="1" applyFill="1"/>
    <xf numFmtId="41" fontId="0" fillId="4" borderId="0" xfId="0" applyNumberFormat="1" applyFill="1"/>
    <xf numFmtId="41" fontId="1" fillId="4" borderId="0" xfId="0" applyNumberFormat="1" applyFont="1" applyFill="1"/>
    <xf numFmtId="0" fontId="1" fillId="0" borderId="0" xfId="0" applyFont="1" applyAlignment="1">
      <alignment horizontal="right"/>
    </xf>
    <xf numFmtId="0" fontId="2" fillId="2" borderId="2" xfId="0" applyFont="1" applyFill="1" applyBorder="1" applyAlignment="1">
      <alignment horizontal="left"/>
    </xf>
    <xf numFmtId="41" fontId="2" fillId="2" borderId="2" xfId="0" applyNumberFormat="1" applyFont="1" applyFill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4" borderId="0" xfId="0" applyFont="1" applyFill="1" applyAlignment="1">
      <alignment horizontal="right"/>
    </xf>
    <xf numFmtId="41" fontId="1" fillId="0" borderId="1" xfId="0" applyNumberFormat="1" applyFont="1" applyBorder="1"/>
    <xf numFmtId="41" fontId="1" fillId="2" borderId="0" xfId="0" applyNumberFormat="1" applyFont="1" applyFill="1"/>
    <xf numFmtId="0" fontId="6" fillId="0" borderId="0" xfId="0" applyFont="1" applyAlignment="1">
      <alignment horizontal="left" indent="2"/>
    </xf>
    <xf numFmtId="0" fontId="8" fillId="0" borderId="0" xfId="0" applyFont="1" applyAlignment="1">
      <alignment horizontal="left" indent="2"/>
    </xf>
    <xf numFmtId="0" fontId="10" fillId="0" borderId="0" xfId="0" applyFont="1" applyAlignment="1">
      <alignment horizontal="left" indent="1"/>
    </xf>
    <xf numFmtId="41" fontId="10" fillId="0" borderId="0" xfId="0" applyNumberFormat="1" applyFont="1"/>
    <xf numFmtId="41" fontId="10" fillId="4" borderId="0" xfId="0" applyNumberFormat="1" applyFont="1" applyFill="1"/>
    <xf numFmtId="0" fontId="10" fillId="0" borderId="0" xfId="0" applyFont="1"/>
    <xf numFmtId="0" fontId="11" fillId="4" borderId="2" xfId="0" applyFont="1" applyFill="1" applyBorder="1" applyAlignment="1">
      <alignment horizontal="left" indent="1"/>
    </xf>
    <xf numFmtId="41" fontId="11" fillId="4" borderId="2" xfId="0" applyNumberFormat="1" applyFont="1" applyFill="1" applyBorder="1"/>
    <xf numFmtId="0" fontId="11" fillId="0" borderId="0" xfId="0" applyFont="1" applyAlignment="1">
      <alignment horizontal="left" indent="1"/>
    </xf>
    <xf numFmtId="41" fontId="11" fillId="0" borderId="0" xfId="0" applyNumberFormat="1" applyFont="1"/>
    <xf numFmtId="41" fontId="11" fillId="4" borderId="0" xfId="0" applyNumberFormat="1" applyFont="1" applyFill="1"/>
    <xf numFmtId="0" fontId="11" fillId="0" borderId="0" xfId="0" applyFont="1"/>
    <xf numFmtId="0" fontId="10" fillId="0" borderId="0" xfId="0" applyFont="1" applyAlignment="1">
      <alignment horizontal="left" indent="2"/>
    </xf>
    <xf numFmtId="0" fontId="11" fillId="0" borderId="2" xfId="0" applyFont="1" applyBorder="1"/>
    <xf numFmtId="0" fontId="12" fillId="0" borderId="0" xfId="0" applyFont="1" applyAlignment="1">
      <alignment horizontal="left" indent="2"/>
    </xf>
    <xf numFmtId="0" fontId="10" fillId="0" borderId="2" xfId="0" applyFont="1" applyBorder="1"/>
    <xf numFmtId="0" fontId="6" fillId="6" borderId="0" xfId="0" applyFont="1" applyFill="1" applyAlignment="1">
      <alignment horizontal="left" indent="2"/>
    </xf>
    <xf numFmtId="0" fontId="0" fillId="6" borderId="0" xfId="0" applyFill="1"/>
    <xf numFmtId="0" fontId="1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0" xfId="0" applyNumberForma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41" fontId="0" fillId="0" borderId="2" xfId="0" applyNumberFormat="1" applyBorder="1"/>
    <xf numFmtId="41" fontId="10" fillId="0" borderId="2" xfId="0" applyNumberFormat="1" applyFont="1" applyBorder="1"/>
    <xf numFmtId="14" fontId="10" fillId="0" borderId="0" xfId="0" applyNumberFormat="1" applyFont="1" applyAlignment="1">
      <alignment horizontal="left"/>
    </xf>
    <xf numFmtId="0" fontId="6" fillId="7" borderId="0" xfId="0" applyFont="1" applyFill="1" applyAlignment="1">
      <alignment horizontal="left" indent="2"/>
    </xf>
    <xf numFmtId="41" fontId="0" fillId="7" borderId="0" xfId="0" applyNumberFormat="1" applyFill="1"/>
    <xf numFmtId="0" fontId="0" fillId="7" borderId="0" xfId="0" applyFill="1"/>
    <xf numFmtId="0" fontId="0" fillId="7" borderId="0" xfId="0" applyFill="1" applyAlignment="1">
      <alignment horizontal="left"/>
    </xf>
    <xf numFmtId="14" fontId="0" fillId="7" borderId="0" xfId="0" applyNumberFormat="1" applyFill="1" applyAlignment="1">
      <alignment horizontal="left"/>
    </xf>
    <xf numFmtId="0" fontId="6" fillId="8" borderId="0" xfId="0" applyFont="1" applyFill="1" applyAlignment="1">
      <alignment horizontal="left" indent="2"/>
    </xf>
    <xf numFmtId="41" fontId="0" fillId="8" borderId="0" xfId="0" applyNumberFormat="1" applyFill="1"/>
    <xf numFmtId="0" fontId="0" fillId="8" borderId="0" xfId="0" applyFill="1"/>
    <xf numFmtId="14" fontId="0" fillId="8" borderId="0" xfId="0" applyNumberFormat="1" applyFill="1" applyAlignment="1">
      <alignment horizontal="left"/>
    </xf>
    <xf numFmtId="0" fontId="8" fillId="9" borderId="0" xfId="0" applyFont="1" applyFill="1" applyAlignment="1">
      <alignment horizontal="left" indent="2"/>
    </xf>
    <xf numFmtId="41" fontId="0" fillId="9" borderId="0" xfId="0" applyNumberFormat="1" applyFill="1"/>
    <xf numFmtId="0" fontId="0" fillId="9" borderId="0" xfId="0" applyFill="1"/>
    <xf numFmtId="1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6" fillId="9" borderId="0" xfId="0" applyFont="1" applyFill="1" applyAlignment="1">
      <alignment horizontal="left" indent="2"/>
    </xf>
    <xf numFmtId="0" fontId="6" fillId="10" borderId="0" xfId="0" applyFont="1" applyFill="1" applyAlignment="1">
      <alignment horizontal="left" indent="2"/>
    </xf>
    <xf numFmtId="41" fontId="0" fillId="10" borderId="0" xfId="0" applyNumberFormat="1" applyFill="1"/>
    <xf numFmtId="0" fontId="0" fillId="10" borderId="0" xfId="0" applyFill="1"/>
    <xf numFmtId="14" fontId="0" fillId="10" borderId="0" xfId="0" applyNumberFormat="1" applyFill="1" applyAlignment="1">
      <alignment horizontal="left"/>
    </xf>
    <xf numFmtId="0" fontId="10" fillId="10" borderId="0" xfId="0" applyFont="1" applyFill="1" applyAlignment="1">
      <alignment horizontal="left" indent="1"/>
    </xf>
    <xf numFmtId="41" fontId="10" fillId="10" borderId="0" xfId="0" applyNumberFormat="1" applyFont="1" applyFill="1"/>
    <xf numFmtId="0" fontId="10" fillId="10" borderId="0" xfId="0" applyFont="1" applyFill="1"/>
    <xf numFmtId="14" fontId="10" fillId="10" borderId="0" xfId="0" applyNumberFormat="1" applyFont="1" applyFill="1" applyAlignment="1">
      <alignment horizontal="left"/>
    </xf>
    <xf numFmtId="0" fontId="10" fillId="9" borderId="0" xfId="0" applyFont="1" applyFill="1" applyAlignment="1">
      <alignment horizontal="left" indent="2"/>
    </xf>
    <xf numFmtId="41" fontId="10" fillId="9" borderId="0" xfId="0" applyNumberFormat="1" applyFont="1" applyFill="1"/>
    <xf numFmtId="0" fontId="10" fillId="9" borderId="0" xfId="0" applyFont="1" applyFill="1"/>
    <xf numFmtId="14" fontId="10" fillId="9" borderId="0" xfId="0" applyNumberFormat="1" applyFont="1" applyFill="1" applyAlignment="1">
      <alignment horizontal="left"/>
    </xf>
    <xf numFmtId="0" fontId="12" fillId="9" borderId="0" xfId="0" applyFont="1" applyFill="1" applyAlignment="1">
      <alignment horizontal="left" indent="2"/>
    </xf>
    <xf numFmtId="0" fontId="12" fillId="10" borderId="0" xfId="0" applyFont="1" applyFill="1" applyAlignment="1">
      <alignment horizontal="left" indent="2"/>
    </xf>
    <xf numFmtId="0" fontId="15" fillId="7" borderId="0" xfId="0" applyFont="1" applyFill="1"/>
    <xf numFmtId="0" fontId="16" fillId="0" borderId="0" xfId="0" applyFont="1" applyAlignment="1">
      <alignment horizontal="left"/>
    </xf>
    <xf numFmtId="0" fontId="14" fillId="5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7" borderId="0" xfId="0" applyFont="1" applyFill="1" applyAlignment="1">
      <alignment horizontal="left" indent="2"/>
    </xf>
    <xf numFmtId="0" fontId="10" fillId="7" borderId="0" xfId="0" applyFont="1" applyFill="1" applyAlignment="1">
      <alignment horizontal="left" indent="2"/>
    </xf>
    <xf numFmtId="41" fontId="10" fillId="7" borderId="0" xfId="0" applyNumberFormat="1" applyFont="1" applyFill="1"/>
    <xf numFmtId="0" fontId="10" fillId="7" borderId="0" xfId="0" applyFont="1" applyFill="1"/>
    <xf numFmtId="14" fontId="10" fillId="7" borderId="0" xfId="0" applyNumberFormat="1" applyFont="1" applyFill="1" applyAlignment="1">
      <alignment horizontal="left"/>
    </xf>
    <xf numFmtId="0" fontId="10" fillId="7" borderId="0" xfId="0" applyFont="1" applyFill="1" applyAlignment="1">
      <alignment horizontal="left" indent="1"/>
    </xf>
    <xf numFmtId="0" fontId="12" fillId="7" borderId="0" xfId="0" applyFont="1" applyFill="1" applyAlignment="1">
      <alignment horizontal="left" indent="2"/>
    </xf>
    <xf numFmtId="0" fontId="0" fillId="0" borderId="0" xfId="0" applyFill="1" applyAlignment="1">
      <alignment horizontal="left" indent="2"/>
    </xf>
    <xf numFmtId="41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6" fillId="0" borderId="0" xfId="0" applyFont="1" applyFill="1" applyAlignment="1">
      <alignment horizontal="left" indent="2"/>
    </xf>
    <xf numFmtId="14" fontId="0" fillId="0" borderId="0" xfId="0" applyNumberFormat="1" applyFill="1" applyAlignment="1">
      <alignment horizontal="left"/>
    </xf>
    <xf numFmtId="41" fontId="0" fillId="0" borderId="0" xfId="0" applyNumberFormat="1" applyAlignment="1">
      <alignment horizontal="left"/>
    </xf>
    <xf numFmtId="0" fontId="1" fillId="7" borderId="0" xfId="0" applyFont="1" applyFill="1" applyAlignment="1">
      <alignment horizontal="right"/>
    </xf>
    <xf numFmtId="41" fontId="1" fillId="7" borderId="0" xfId="0" applyNumberFormat="1" applyFont="1" applyFill="1"/>
    <xf numFmtId="0" fontId="18" fillId="2" borderId="0" xfId="0" applyFont="1" applyFill="1" applyAlignment="1">
      <alignment horizontal="left"/>
    </xf>
    <xf numFmtId="5" fontId="2" fillId="2" borderId="0" xfId="0" applyNumberFormat="1" applyFont="1" applyFill="1"/>
    <xf numFmtId="41" fontId="2" fillId="2" borderId="0" xfId="0" applyNumberFormat="1" applyFont="1" applyFill="1"/>
    <xf numFmtId="0" fontId="19" fillId="0" borderId="0" xfId="0" applyFont="1"/>
    <xf numFmtId="0" fontId="19" fillId="0" borderId="0" xfId="0" applyFont="1" applyAlignment="1">
      <alignment horizontal="left"/>
    </xf>
    <xf numFmtId="0" fontId="11" fillId="7" borderId="0" xfId="0" applyFont="1" applyFill="1"/>
    <xf numFmtId="0" fontId="1" fillId="7" borderId="0" xfId="0" applyFont="1" applyFill="1"/>
    <xf numFmtId="0" fontId="2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7">
    <dxf>
      <numFmt numFmtId="9" formatCode="&quot;$&quot;#,##0_);\(&quot;$&quot;#,##0\)"/>
    </dxf>
    <dxf>
      <numFmt numFmtId="9" formatCode="&quot;$&quot;#,##0_);\(&quot;$&quot;#,##0\)"/>
    </dxf>
    <dxf>
      <numFmt numFmtId="9" formatCode="&quot;$&quot;#,##0_);\(&quot;$&quot;#,##0\)"/>
    </dxf>
    <dxf>
      <font>
        <b/>
      </font>
    </dxf>
    <dxf>
      <numFmt numFmtId="9" formatCode="&quot;$&quot;#,##0_);\(&quot;$&quot;#,##0\)"/>
    </dxf>
    <dxf>
      <alignment wrapText="1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alcChain" Target="calcChain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pivotCacheDefinition" Target="pivotCache/pivotCacheDefinition1.xml"/><Relationship Id="rId9" Type="http://schemas.openxmlformats.org/officeDocument/2006/relationships/sheetMetadata" Target="metadata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dena Reese-Atmore" id="{C352AA5C-CD45-451B-8F24-7D01C0D1C248}" userId="S::ereese@martinsvilleva.gov::ea0cf93f-4608-4481-bbd5-568c59f8cb5d" providerId="AD"/>
  <person displayName="Sita Conde" id="{52B72509-F7DA-4BA1-94A9-C26FF296CC84}" userId="S::sconde@martinsvilleva.gov::47eec34d-3089-4f7c-8a9c-e3bac2c1cbc0" providerId="AD"/>
</personList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dena Reese-Atmore" refreshedDate="45581.715442129629" createdVersion="8" refreshedVersion="8" minRefreshableVersion="3" recordCount="0" supportSubquery="1" supportAdvancedDrill="1" xr:uid="{27199869-BAB6-46AF-A1EE-D1A5144512EA}">
  <cacheSource type="external" connectionId="1"/>
  <cacheFields count="14">
    <cacheField name="[Budget Projection].[Projection Number].[Projection Number]" caption="Projection Number" numFmtId="0" hierarchy="47" level="1">
      <sharedItems containsSemiMixedTypes="0" containsString="0"/>
    </cacheField>
    <cacheField name="[Account].[Fund].[Fund]" caption="Fund" numFmtId="0" hierarchy="10" level="1">
      <sharedItems containsSemiMixedTypes="0" containsString="0"/>
    </cacheField>
    <cacheField name="[Account].[Account Type].[Account Type]" caption="Account Type" numFmtId="0" hierarchy="2" level="1" mappingCount="1">
      <sharedItems count="2">
        <s v="[Account].[Account Type].&amp;[E - Expense]" c="Expense" cp="1">
          <x/>
        </s>
        <s v="[Account].[Account Type].&amp;[R - Revenue]" c="Revenue" cp="1">
          <x v="1"/>
        </s>
      </sharedItems>
      <mpMap v="3"/>
    </cacheField>
    <cacheField name="[Account].[Account Type].[Account Type].[Account Type Sort]" caption="Account Type Sort" propertyName="Account Type Sort" numFmtId="0" hierarchy="2" level="1" memberPropertyField="1">
      <sharedItems count="2">
        <s v="E"/>
        <s v="R"/>
      </sharedItems>
    </cacheField>
    <cacheField name="[Measures].[LY3 Actual]" caption="LY3 Actual" numFmtId="0" hierarchy="150" level="32767"/>
    <cacheField name="[Measures].[LY2 Actual]" caption="LY2 Actual" numFmtId="0" hierarchy="147" level="32767"/>
    <cacheField name="[Measures].[LY Actual]" caption="LY Actual" numFmtId="0" hierarchy="141" level="32767"/>
    <cacheField name="[Measures].[Level 01]" caption="Level 01" numFmtId="0" hierarchy="58" level="32767"/>
    <cacheField name="[Measures].[CY Actual]" caption="CY Actual" numFmtId="0" hierarchy="139" level="32767"/>
    <cacheField name="[Measures].[CY Revised Budget]" caption="CY Revised Budget" numFmtId="0" hierarchy="140" level="32767"/>
    <cacheField name="[Account].[Org-Obj-Project Hierarchy].[Organization]" caption="Organization" numFmtId="0" hierarchy="15" level="1">
      <sharedItems count="30">
        <s v="[Account].[Org-Obj-Project Hierarchy].[Organization].&amp;[22102926]" c="22102926 - ARPA FUNDS 2021"/>
        <s v="[Account].[Org-Obj-Project Hierarchy].[Organization].&amp;[22103938]" c="22103938 - CONTRIBUTION FROM FUND BALANCE"/>
        <s v="[Account].[Org-Obj-Project Hierarchy].[Organization].&amp;[22112091]" c="22112091 - PPE-PUB HEALTH EC 1.5"/>
        <s v="[Account].[Org-Obj-Project Hierarchy].[Organization].&amp;[22112092]" c="22112092 - HOUSEHOLD ASSIST EC 2.2"/>
        <s v="[Account].[Org-Obj-Project Hierarchy].[Organization].&amp;[22112093]" c="22112093 - NON-PROF EC 2.1"/>
        <s v="[Account].[Org-Obj-Project Hierarchy].[Organization].&amp;[22112094]" c="22112094 - COM DEV EC 2.13"/>
        <s v="[Account].[Org-Obj-Project Hierarchy].[Organization].&amp;[22112095]" c="22112095 - TOUR/HOSP EC 2.11"/>
        <s v="[Account].[Org-Obj-Project Hierarchy].[Organization].&amp;[22112096]" c="22112096 - PUB HEALTH OTH EC 1.12"/>
        <s v="[Account].[Org-Obj-Project Hierarchy].[Organization].&amp;[22112097]" c="22112097 - PUB HEALTH-PHYS PLANT EC 1.7"/>
        <s v="[Account].[Org-Obj-Project Hierarchy].[Organization].&amp;[22112190]" c="22112190 - ASSIST TO NON-PROFIT 1.9"/>
        <s v="[Account].[Org-Obj-Project Hierarchy].[Organization].&amp;[22113095]" c="22113095 - TOURISM/HOSPITALITY EC 2.35"/>
        <s v="[Account].[Org-Obj-Project Hierarchy].[Organization].&amp;[22113098]" c="22113098 - AFFORD HOUSING EC 2.15"/>
        <s v="[Account].[Org-Obj-Project Hierarchy].[Organization].&amp;[22113099]" c="22113099 - DEMOLITION/REHAB EC 2.23"/>
        <s v="[Account].[Org-Obj-Project Hierarchy].[Organization].&amp;[22114097]" c="22114097 - PH-CAP INV/PHY PL EC 1.7"/>
        <s v="[Account].[Org-Obj-Project Hierarchy].[Organization].&amp;[22121250]" c="22121250 - CAREER/WORKFORCE PROGRAM"/>
        <s v="[Account].[Org-Obj-Project Hierarchy].[Organization].&amp;[22122825]" c="22122825 - ADMINISTRATIVE EXP EC 7.1"/>
        <s v="[Account].[Org-Obj-Project Hierarchy].[Organization].&amp;[22125610]" c="22125610 - REVENUE REPLACE EC 6.1"/>
        <s v="[Account].[Org-Obj-Project Hierarchy].[Organization].&amp;[22131310]" c="22131310 - COMMUNITY ENGAGEMENT ACTIVITY"/>
        <s v="[Account].[Org-Obj-Project Hierarchy].[Organization].&amp;[22311825]" c="22311825 - LAW ENFORCEMENT EC 4.1"/>
        <s v="[Account].[Org-Obj-Project Hierarchy].[Organization].&amp;[22321825]" c="22321825 - FIRE DEPT EC 4.1"/>
        <s v="[Account].[Org-Obj-Project Hierarchy].[Organization].&amp;[22322825]" c="22322825 - EMS EC 4.1"/>
        <s v="[Account].[Org-Obj-Project Hierarchy].[Organization].&amp;[22323825]" c="22323825 - AMB TRANS EC 4.1"/>
        <s v="[Account].[Org-Obj-Project Hierarchy].[Organization].&amp;[22331825]" c="22331825 - SHER CORR EC 4.1"/>
        <s v="[Account].[Org-Obj-Project Hierarchy].[Organization].&amp;[22505240]" c="22505240 - PARKS &amp; GROUNDS"/>
        <s v="[Account].[Org-Obj-Project Hierarchy].[Organization].&amp;[22528850]" c="22528850 - STORM WTR EC 5.6"/>
        <s v="[Account].[Org-Obj-Project Hierarchy].[Organization].&amp;[22538850]" c="22538850 - BROADBAND EC 5.21"/>
        <s v="[Account].[Org-Obj-Project Hierarchy].[Organization].&amp;[22548850]" c="22548850 - WATER-INFRASTR EC 5.15"/>
        <s v="[Account].[Org-Obj-Project Hierarchy].[Organization].&amp;[22568850]" c="22568850 - SEWER-INFRASTR EC 5.5"/>
        <s v="[Account].[Org-Obj-Project Hierarchy].[Organization].&amp;[22900000]" c="22900000 - ARPA NON-DEPARTMENTAL"/>
        <s v="[Account].[Org-Obj-Project Hierarchy].[Organization].&amp;[22909990]" c="22909990 - NON-DEPARTMENTAL CONTRIBUTIONS"/>
      </sharedItems>
    </cacheField>
    <cacheField name="[Account].[Org-Obj-Project Hierarchy].[Object]" caption="Object" numFmtId="0" hierarchy="15" level="2">
      <sharedItems count="145">
        <s v="[Account].[Org-Obj-Project Hierarchy].[Organization].&amp;[22102926].&amp;[442307]" c="442307 - ARPA 2021 FUNDS"/>
        <s v="[Account].[Org-Obj-Project Hierarchy].[Organization].&amp;[22102926].&amp;[442309]" c="442309 - LIHWAP"/>
        <s v="[Account].[Org-Obj-Project Hierarchy].[Organization].&amp;[22103938].&amp;[462101]" c="462101 - CONTRIB FROM FUND BALANCE"/>
        <s v="[Account].[Org-Obj-Project Hierarchy].[Organization].&amp;[22112091].&amp;[503115]" c="503115 - TEST/SCREEN/BACKGROUND CKS"/>
        <s v="[Account].[Org-Obj-Project Hierarchy].[Organization].&amp;[22112091].&amp;[503136]" c="503136 - PROF. SERVICES - CONSULTANT"/>
        <s v="[Account].[Org-Obj-Project Hierarchy].[Organization].&amp;[22112091].&amp;[503191]" c="503191 - PROF. SERVICES-CONTRACTORS"/>
        <s v="[Account].[Org-Obj-Project Hierarchy].[Organization].&amp;[22112091].&amp;[506010]" c="506010 - SUPPLIES/EQUIPMENT"/>
        <s v="[Account].[Org-Obj-Project Hierarchy].[Organization].&amp;[22112091].&amp;[508168]" c="508168 - MAINTENANCE/IMPROVEMENT"/>
        <s v="[Account].[Org-Obj-Project Hierarchy].[Organization].&amp;[22112091].&amp;[508175]" c="508175 - INFRASTRUCTURE IMPROVEMENTS"/>
        <s v="[Account].[Org-Obj-Project Hierarchy].[Organization].&amp;[22112091].&amp;[508207]" c="508207 - HARDWARE/EQUIPMENT"/>
        <s v="[Account].[Org-Obj-Project Hierarchy].[Organization].&amp;[22112092].&amp;[503136]" c="503136 - PROF. SERVICES - CONSULTANT"/>
        <s v="[Account].[Org-Obj-Project Hierarchy].[Organization].&amp;[22112092].&amp;[503191]" c="503191 - PROF. SERVICES-CONTRACTORS"/>
        <s v="[Account].[Org-Obj-Project Hierarchy].[Organization].&amp;[22112092].&amp;[506010]" c="506010 - SUPPLIES/EQUIPMENT"/>
        <s v="[Account].[Org-Obj-Project Hierarchy].[Organization].&amp;[22112092].&amp;[508152]" c="508152 - MISC. DEVELOPMENT EXPENSES"/>
        <s v="[Account].[Org-Obj-Project Hierarchy].[Organization].&amp;[22112092].&amp;[508168]" c="508168 - MAINTENANCE/IMPROVEMENT"/>
        <s v="[Account].[Org-Obj-Project Hierarchy].[Organization].&amp;[22112092].&amp;[508175]" c="508175 - INFRASTRUCTURE IMPROVEMENTS"/>
        <s v="[Account].[Org-Obj-Project Hierarchy].[Organization].&amp;[22112092].&amp;[508207]" c="508207 - HARDWARE/EQUIPMENT"/>
        <s v="[Account].[Org-Obj-Project Hierarchy].[Organization].&amp;[22112093].&amp;[503136]" c="503136 - PROF. SERVICES - CONSULTANT"/>
        <s v="[Account].[Org-Obj-Project Hierarchy].[Organization].&amp;[22112093].&amp;[503191]" c="503191 - PROF. SERVICES-CONTRACTORS"/>
        <s v="[Account].[Org-Obj-Project Hierarchy].[Organization].&amp;[22112093].&amp;[506010]" c="506010 - SUPPLIES/EQUIPMENT"/>
        <s v="[Account].[Org-Obj-Project Hierarchy].[Organization].&amp;[22112093].&amp;[508152]" c="508152 - MISC. DEVELOPMENT EXPENSES"/>
        <s v="[Account].[Org-Obj-Project Hierarchy].[Organization].&amp;[22112093].&amp;[508168]" c="508168 - MAINTENANCE/IMPROVEMENT"/>
        <s v="[Account].[Org-Obj-Project Hierarchy].[Organization].&amp;[22112093].&amp;[508175]" c="508175 - INFRASTRUCTURE IMPROVEMENTS"/>
        <s v="[Account].[Org-Obj-Project Hierarchy].[Organization].&amp;[22112093].&amp;[508207]" c="508207 - HARDWARE/EQUIPMENT"/>
        <s v="[Account].[Org-Obj-Project Hierarchy].[Organization].&amp;[22112094].&amp;[503136]" c="503136 - PROF. SERVICES - CONSULTANT"/>
        <s v="[Account].[Org-Obj-Project Hierarchy].[Organization].&amp;[22112094].&amp;[503191]" c="503191 - PROF. SERVICES-CONTRACTORS"/>
        <s v="[Account].[Org-Obj-Project Hierarchy].[Organization].&amp;[22112094].&amp;[503600]" c="503600 - ADVERTISING"/>
        <s v="[Account].[Org-Obj-Project Hierarchy].[Organization].&amp;[22112094].&amp;[503901]" c="503901 - INCENTIVE REVOLVING LOANS"/>
        <s v="[Account].[Org-Obj-Project Hierarchy].[Organization].&amp;[22112094].&amp;[506010]" c="506010 - SUPPLIES/EQUIPMENT"/>
        <s v="[Account].[Org-Obj-Project Hierarchy].[Organization].&amp;[22112094].&amp;[508152]" c="508152 - MISC. DEVELOPMENT EXPENSES"/>
        <s v="[Account].[Org-Obj-Project Hierarchy].[Organization].&amp;[22112094].&amp;[508168]" c="508168 - MAINTENANCE/IMPROVEMENT"/>
        <s v="[Account].[Org-Obj-Project Hierarchy].[Organization].&amp;[22112094].&amp;[508175]" c="508175 - INFRASTRUCTURE IMPROVEMENTS"/>
        <s v="[Account].[Org-Obj-Project Hierarchy].[Organization].&amp;[22112094].&amp;[508207]" c="508207 - HARDWARE/EQUIPMENT"/>
        <s v="[Account].[Org-Obj-Project Hierarchy].[Organization].&amp;[22112095].&amp;[503136]" c="503136 - PROF. SERVICES - CONSULTANT"/>
        <s v="[Account].[Org-Obj-Project Hierarchy].[Organization].&amp;[22112095].&amp;[503191]" c="503191 - PROF. SERVICES-CONTRACTORS"/>
        <s v="[Account].[Org-Obj-Project Hierarchy].[Organization].&amp;[22112095].&amp;[506010]" c="506010 - SUPPLIES/EQUIPMENT"/>
        <s v="[Account].[Org-Obj-Project Hierarchy].[Organization].&amp;[22112095].&amp;[508152]" c="508152 - MISC. DEVELOPMENT EXPENSES"/>
        <s v="[Account].[Org-Obj-Project Hierarchy].[Organization].&amp;[22112095].&amp;[508168]" c="508168 - MAINTENANCE/IMPROVEMENT"/>
        <s v="[Account].[Org-Obj-Project Hierarchy].[Organization].&amp;[22112095].&amp;[508175]" c="508175 - INFRASTRUCTURE IMPROVEMENTS"/>
        <s v="[Account].[Org-Obj-Project Hierarchy].[Organization].&amp;[22112095].&amp;[508207]" c="508207 - HARDWARE/EQUIPMENT"/>
        <s v="[Account].[Org-Obj-Project Hierarchy].[Organization].&amp;[22112096].&amp;[503127]" c="503127 - GENERAL PROF. SERVICES"/>
        <s v="[Account].[Org-Obj-Project Hierarchy].[Organization].&amp;[22112096].&amp;[503191]" c="503191 - PROF. SERVICES-CONTRACTORS"/>
        <s v="[Account].[Org-Obj-Project Hierarchy].[Organization].&amp;[22112096].&amp;[506010]" c="506010 - SUPPLIES/EQUIPMENT"/>
        <s v="[Account].[Org-Obj-Project Hierarchy].[Organization].&amp;[22112096].&amp;[508168]" c="508168 - MAINTENANCE/IMPROVEMENT"/>
        <s v="[Account].[Org-Obj-Project Hierarchy].[Organization].&amp;[22112097].&amp;[508220]" c="508220 - PHYSICAL PLANT EXPANSION"/>
        <s v="[Account].[Org-Obj-Project Hierarchy].[Organization].&amp;[22112190].&amp;[503136]" c="503136 - PROF. SERVICES - CONSULTANT"/>
        <s v="[Account].[Org-Obj-Project Hierarchy].[Organization].&amp;[22112190].&amp;[503191]" c="503191 - PROF. SERVICES-CONTRACTORS"/>
        <s v="[Account].[Org-Obj-Project Hierarchy].[Organization].&amp;[22112190].&amp;[506010]" c="506010 - SUPPLIES/EQUIPMENT"/>
        <s v="[Account].[Org-Obj-Project Hierarchy].[Organization].&amp;[22112190].&amp;[508152]" c="508152 - MISC. DEVELOPMENT EXPENSES"/>
        <s v="[Account].[Org-Obj-Project Hierarchy].[Organization].&amp;[22112190].&amp;[508168]" c="508168 - MAINTENANCE/IMPROVEMENT"/>
        <s v="[Account].[Org-Obj-Project Hierarchy].[Organization].&amp;[22112190].&amp;[508175]" c="508175 - INFRASTRUCTURE IMPROVEMENTS"/>
        <s v="[Account].[Org-Obj-Project Hierarchy].[Organization].&amp;[22112190].&amp;[508207]" c="508207 - HARDWARE/EQUIPMENT"/>
        <s v="[Account].[Org-Obj-Project Hierarchy].[Organization].&amp;[22113095].&amp;[503130]" c="503130 - PROF. SERVICE-MANAGEMENT CONS."/>
        <s v="[Account].[Org-Obj-Project Hierarchy].[Organization].&amp;[22113095].&amp;[503140]" c="503140 - PROF. SERVICE-ENG. &amp; ARCH."/>
        <s v="[Account].[Org-Obj-Project Hierarchy].[Organization].&amp;[22113095].&amp;[506010]" c="506010 - SUPPLIES/EQUIPMENT"/>
        <s v="[Account].[Org-Obj-Project Hierarchy].[Organization].&amp;[22113095].&amp;[508152]" c="508152 - MISC. DEVELOPMENT EXPENSES"/>
        <s v="[Account].[Org-Obj-Project Hierarchy].[Organization].&amp;[22113095].&amp;[508168]" c="508168 - MAINTENANCE/IMPROVEMENT"/>
        <s v="[Account].[Org-Obj-Project Hierarchy].[Organization].&amp;[22113095].&amp;[508207]" c="508207 - HARDWARE/EQUIPMENT"/>
        <s v="[Account].[Org-Obj-Project Hierarchy].[Organization].&amp;[22113098].&amp;[503118]" c="503118 - PS - LANDSCAPING"/>
        <s v="[Account].[Org-Obj-Project Hierarchy].[Organization].&amp;[22113098].&amp;[503136]" c="503136 - PROF. SERVICES - CONSULTANT"/>
        <s v="[Account].[Org-Obj-Project Hierarchy].[Organization].&amp;[22113098].&amp;[503166]" c="503166 - PS-ASBESTOS REMOVAL"/>
        <s v="[Account].[Org-Obj-Project Hierarchy].[Organization].&amp;[22113098].&amp;[503191]" c="503191 - PROF. SERVICES-CONTRACTORS"/>
        <s v="[Account].[Org-Obj-Project Hierarchy].[Organization].&amp;[22113098].&amp;[503214]" c="503214 - PROF SERV - WEB HOSTING/MAINT"/>
        <s v="[Account].[Org-Obj-Project Hierarchy].[Organization].&amp;[22113098].&amp;[503838]" c="503838 - PS - EVICTION PROGRAM"/>
        <s v="[Account].[Org-Obj-Project Hierarchy].[Organization].&amp;[22113098].&amp;[505300]" c="505300 - INSURANCE"/>
        <s v="[Account].[Org-Obj-Project Hierarchy].[Organization].&amp;[22113098].&amp;[505371]" c="505371 - ACQUISITION"/>
        <s v="[Account].[Org-Obj-Project Hierarchy].[Organization].&amp;[22113098].&amp;[505602]" c="505602 - STREET IMPROVEMENTS"/>
        <s v="[Account].[Org-Obj-Project Hierarchy].[Organization].&amp;[22113098].&amp;[506010]" c="506010 - SUPPLIES/EQUIPMENT"/>
        <s v="[Account].[Org-Obj-Project Hierarchy].[Organization].&amp;[22113098].&amp;[508145]" c="508145 - ENGINEERING"/>
        <s v="[Account].[Org-Obj-Project Hierarchy].[Organization].&amp;[22113098].&amp;[508160]" c="508160 - CONSTRUCTION"/>
        <s v="[Account].[Org-Obj-Project Hierarchy].[Organization].&amp;[22113098].&amp;[580480]" c="580480 - BLDG IMPROVEMENTS-BBT"/>
        <s v="[Account].[Org-Obj-Project Hierarchy].[Organization].&amp;[22113099].&amp;[503118]" c="503118 - PS - LANDSCAPING"/>
        <s v="[Account].[Org-Obj-Project Hierarchy].[Organization].&amp;[22113099].&amp;[503136]" c="503136 - PROF. SERVICES - CONSULTANT"/>
        <s v="[Account].[Org-Obj-Project Hierarchy].[Organization].&amp;[22113099].&amp;[503166]" c="503166 - PS-ASBESTOS REMOVAL"/>
        <s v="[Account].[Org-Obj-Project Hierarchy].[Organization].&amp;[22113099].&amp;[503191]" c="503191 - PROF. SERVICES-CONTRACTORS"/>
        <s v="[Account].[Org-Obj-Project Hierarchy].[Organization].&amp;[22113099].&amp;[503214]" c="503214 - PROF SERV - WEB HOSTING/MAINT"/>
        <s v="[Account].[Org-Obj-Project Hierarchy].[Organization].&amp;[22113099].&amp;[505371]" c="505371 - ACQUISITION"/>
        <s v="[Account].[Org-Obj-Project Hierarchy].[Organization].&amp;[22113099].&amp;[505602]" c="505602 - STREET IMPROVEMENTS"/>
        <s v="[Account].[Org-Obj-Project Hierarchy].[Organization].&amp;[22113099].&amp;[508145]" c="508145 - ENGINEERING"/>
        <s v="[Account].[Org-Obj-Project Hierarchy].[Organization].&amp;[22113099].&amp;[508160]" c="508160 - CONSTRUCTION"/>
        <s v="[Account].[Org-Obj-Project Hierarchy].[Organization].&amp;[22114097].&amp;[508207]" c="508207 - HARDWARE/EQUIPMENT"/>
        <s v="[Account].[Org-Obj-Project Hierarchy].[Organization].&amp;[22121250].&amp;[563400]" c="563400 - SPONSORSHIP EXPENDITURES"/>
        <s v="[Account].[Org-Obj-Project Hierarchy].[Organization].&amp;[22122825].&amp;[501100]" c="501100 - SALARIES-FULL-TIME"/>
        <s v="[Account].[Org-Obj-Project Hierarchy].[Organization].&amp;[22122825].&amp;[501200]" c="501200 - OVERTIME"/>
        <s v="[Account].[Org-Obj-Project Hierarchy].[Organization].&amp;[22122825].&amp;[501300]" c="501300 - PART-TIME &amp; TEMPORARY"/>
        <s v="[Account].[Org-Obj-Project Hierarchy].[Organization].&amp;[22122825].&amp;[501400]" c="501400 - BONUS/COMMISSION"/>
        <s v="[Account].[Org-Obj-Project Hierarchy].[Organization].&amp;[22122825].&amp;[502100]" c="502100 - SOCIAL SECURITY"/>
        <s v="[Account].[Org-Obj-Project Hierarchy].[Organization].&amp;[22122825].&amp;[502110]" c="502110 - MEDICARE FICA"/>
        <s v="[Account].[Org-Obj-Project Hierarchy].[Organization].&amp;[22125610].&amp;[503191]" c="503191 - PROF. SERVICES-CONTRACTORS"/>
        <s v="[Account].[Org-Obj-Project Hierarchy].[Organization].&amp;[22125610].&amp;[503600]" c="503600 - ADVERTISING"/>
        <s v="[Account].[Org-Obj-Project Hierarchy].[Organization].&amp;[22125610].&amp;[506010]" c="506010 - SUPPLIES/EQUIPMENT"/>
        <s v="[Account].[Org-Obj-Project Hierarchy].[Organization].&amp;[22125610].&amp;[506011]" c="506011 - UNIFORMS &amp; VEST"/>
        <s v="[Account].[Org-Obj-Project Hierarchy].[Organization].&amp;[22125610].&amp;[508168]" c="508168 - MAINTENANCE/IMPROVEMENT"/>
        <s v="[Account].[Org-Obj-Project Hierarchy].[Organization].&amp;[22125610].&amp;[508175]" c="508175 - INFRASTRUCTURE IMPROVEMENTS"/>
        <s v="[Account].[Org-Obj-Project Hierarchy].[Organization].&amp;[22125610].&amp;[508207]" c="508207 - HARDWARE/EQUIPMENT"/>
        <s v="[Account].[Org-Obj-Project Hierarchy].[Organization].&amp;[22125610].&amp;[509205]" c="509205 - TRANSFER TO GENERAL FUND"/>
        <s v="[Account].[Org-Obj-Project Hierarchy].[Organization].&amp;[22131310].&amp;[540200]" c="540200 - MARKETING &amp; BRANDING EXP."/>
        <s v="[Account].[Org-Obj-Project Hierarchy].[Organization].&amp;[22311825].&amp;[501100]" c="501100 - SALARIES-FULL-TIME"/>
        <s v="[Account].[Org-Obj-Project Hierarchy].[Organization].&amp;[22311825].&amp;[501200]" c="501200 - OVERTIME"/>
        <s v="[Account].[Org-Obj-Project Hierarchy].[Organization].&amp;[22311825].&amp;[501300]" c="501300 - PART-TIME &amp; TEMPORARY"/>
        <s v="[Account].[Org-Obj-Project Hierarchy].[Organization].&amp;[22311825].&amp;[501400]" c="501400 - BONUS/COMMISSION"/>
        <s v="[Account].[Org-Obj-Project Hierarchy].[Organization].&amp;[22311825].&amp;[502100]" c="502100 - SOCIAL SECURITY"/>
        <s v="[Account].[Org-Obj-Project Hierarchy].[Organization].&amp;[22311825].&amp;[502110]" c="502110 - MEDICARE FICA"/>
        <s v="[Account].[Org-Obj-Project Hierarchy].[Organization].&amp;[22321825].&amp;[501100]" c="501100 - SALARIES-FULL-TIME"/>
        <s v="[Account].[Org-Obj-Project Hierarchy].[Organization].&amp;[22321825].&amp;[501200]" c="501200 - OVERTIME"/>
        <s v="[Account].[Org-Obj-Project Hierarchy].[Organization].&amp;[22321825].&amp;[501300]" c="501300 - PART-TIME &amp; TEMPORARY"/>
        <s v="[Account].[Org-Obj-Project Hierarchy].[Organization].&amp;[22321825].&amp;[501400]" c="501400 - BONUS/COMMISSION"/>
        <s v="[Account].[Org-Obj-Project Hierarchy].[Organization].&amp;[22321825].&amp;[502100]" c="502100 - SOCIAL SECURITY"/>
        <s v="[Account].[Org-Obj-Project Hierarchy].[Organization].&amp;[22321825].&amp;[502110]" c="502110 - MEDICARE FICA"/>
        <s v="[Account].[Org-Obj-Project Hierarchy].[Organization].&amp;[22322825].&amp;[501100]" c="501100 - SALARIES-FULL-TIME"/>
        <s v="[Account].[Org-Obj-Project Hierarchy].[Organization].&amp;[22322825].&amp;[501200]" c="501200 - OVERTIME"/>
        <s v="[Account].[Org-Obj-Project Hierarchy].[Organization].&amp;[22322825].&amp;[501300]" c="501300 - PART-TIME &amp; TEMPORARY"/>
        <s v="[Account].[Org-Obj-Project Hierarchy].[Organization].&amp;[22322825].&amp;[501400]" c="501400 - BONUS/COMMISSION"/>
        <s v="[Account].[Org-Obj-Project Hierarchy].[Organization].&amp;[22322825].&amp;[502100]" c="502100 - SOCIAL SECURITY"/>
        <s v="[Account].[Org-Obj-Project Hierarchy].[Organization].&amp;[22322825].&amp;[502110]" c="502110 - MEDICARE FICA"/>
        <s v="[Account].[Org-Obj-Project Hierarchy].[Organization].&amp;[22323825].&amp;[501100]" c="501100 - SALARIES-FULL-TIME"/>
        <s v="[Account].[Org-Obj-Project Hierarchy].[Organization].&amp;[22323825].&amp;[501200]" c="501200 - OVERTIME"/>
        <s v="[Account].[Org-Obj-Project Hierarchy].[Organization].&amp;[22323825].&amp;[501300]" c="501300 - PART-TIME &amp; TEMPORARY"/>
        <s v="[Account].[Org-Obj-Project Hierarchy].[Organization].&amp;[22323825].&amp;[501400]" c="501400 - BONUS/COMMISSION"/>
        <s v="[Account].[Org-Obj-Project Hierarchy].[Organization].&amp;[22323825].&amp;[502100]" c="502100 - SOCIAL SECURITY"/>
        <s v="[Account].[Org-Obj-Project Hierarchy].[Organization].&amp;[22323825].&amp;[502110]" c="502110 - MEDICARE FICA"/>
        <s v="[Account].[Org-Obj-Project Hierarchy].[Organization].&amp;[22331825].&amp;[501100]" c="501100 - SALARIES-FULL-TIME"/>
        <s v="[Account].[Org-Obj-Project Hierarchy].[Organization].&amp;[22331825].&amp;[501200]" c="501200 - OVERTIME"/>
        <s v="[Account].[Org-Obj-Project Hierarchy].[Organization].&amp;[22331825].&amp;[501300]" c="501300 - PART-TIME &amp; TEMPORARY"/>
        <s v="[Account].[Org-Obj-Project Hierarchy].[Organization].&amp;[22331825].&amp;[501400]" c="501400 - BONUS/COMMISSION"/>
        <s v="[Account].[Org-Obj-Project Hierarchy].[Organization].&amp;[22331825].&amp;[502100]" c="502100 - SOCIAL SECURITY"/>
        <s v="[Account].[Org-Obj-Project Hierarchy].[Organization].&amp;[22331825].&amp;[502110]" c="502110 - MEDICARE FICA"/>
        <s v="[Account].[Org-Obj-Project Hierarchy].[Organization].&amp;[22505240].&amp;[580280]" c="580280 - PARK INFRAST. IMPROVEMENTS"/>
        <s v="[Account].[Org-Obj-Project Hierarchy].[Organization].&amp;[22528850].&amp;[503140]" c="503140 - PROF. SERVICE-ENG. &amp; ARCH."/>
        <s v="[Account].[Org-Obj-Project Hierarchy].[Organization].&amp;[22528850].&amp;[503191]" c="503191 - PROF. SERVICES-CONTRACTORS"/>
        <s v="[Account].[Org-Obj-Project Hierarchy].[Organization].&amp;[22528850].&amp;[508175]" c="508175 - INFRASTRUCTURE IMPROVEMENTS"/>
        <s v="[Account].[Org-Obj-Project Hierarchy].[Organization].&amp;[22538850].&amp;[503140]" c="503140 - PROF. SERVICE-ENG. &amp; ARCH."/>
        <s v="[Account].[Org-Obj-Project Hierarchy].[Organization].&amp;[22538850].&amp;[503191]" c="503191 - PROF. SERVICES-CONTRACTORS"/>
        <s v="[Account].[Org-Obj-Project Hierarchy].[Organization].&amp;[22538850].&amp;[508175]" c="508175 - INFRASTRUCTURE IMPROVEMENTS"/>
        <s v="[Account].[Org-Obj-Project Hierarchy].[Organization].&amp;[22538850].&amp;[580708]" c="580708 - BROADBAND INFRAS. IMPROVEMENTS"/>
        <s v="[Account].[Org-Obj-Project Hierarchy].[Organization].&amp;[22548850].&amp;[503140]" c="503140 - PROF. SERVICE-ENG. &amp; ARCH."/>
        <s v="[Account].[Org-Obj-Project Hierarchy].[Organization].&amp;[22548850].&amp;[503191]" c="503191 - PROF. SERVICES-CONTRACTORS"/>
        <s v="[Account].[Org-Obj-Project Hierarchy].[Organization].&amp;[22548850].&amp;[508175]" c="508175 - INFRASTRUCTURE IMPROVEMENTS"/>
        <s v="[Account].[Org-Obj-Project Hierarchy].[Organization].&amp;[22568850].&amp;[503140]" c="503140 - PROF. SERVICE-ENG. &amp; ARCH."/>
        <s v="[Account].[Org-Obj-Project Hierarchy].[Organization].&amp;[22568850].&amp;[503191]" c="503191 - PROF. SERVICES-CONTRACTORS"/>
        <s v="[Account].[Org-Obj-Project Hierarchy].[Organization].&amp;[22568850].&amp;[508175]" c="508175 - INFRASTRUCTURE IMPROVEMENTS"/>
        <s v="[Account].[Org-Obj-Project Hierarchy].[Organization].&amp;[22900000].&amp;[565800]" c="565800 - MISCELLANEOUS EXPENDITURES"/>
        <s v="[Account].[Org-Obj-Project Hierarchy].[Organization].&amp;[22900000].&amp;[590007]" c="590007 - TRANSFER TO 07-IDA FUND"/>
        <s v="[Account].[Org-Obj-Project Hierarchy].[Organization].&amp;[22900000].&amp;[590210]" c="590210 - TRANSFER TO 210-MHRA FUND"/>
        <s v="[Account].[Org-Obj-Project Hierarchy].[Organization].&amp;[22909990].&amp;[477999]" c="477999 - CONTRIBUTION FROM FUND BALANCE"/>
      </sharedItems>
    </cacheField>
    <cacheField name="[Account].[Org-Obj-Project Hierarchy].[Project]" caption="Project" numFmtId="0" hierarchy="15" level="3">
      <sharedItems containsSemiMixedTypes="0" containsString="0"/>
    </cacheField>
    <cacheField name="[Measures].[CY Encumbrance]" caption="CY Encumbrance" numFmtId="0" hierarchy="144" level="32767"/>
  </cacheFields>
  <cacheHierarchies count="157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2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0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0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0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1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0" unbalanced="0"/>
    <cacheHierarchy uniqueName="[Account].[Organization]" caption="Organization" attribute="1" defaultMemberUniqueName="[Account].[Organization].[All]" allUniqueName="[Account].[Organization].[All]" dimensionUniqueName="[Account]" displayFolder="" count="0" unbalanced="0"/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4" unbalanced="0">
      <fieldsUsage count="4">
        <fieldUsage x="-1"/>
        <fieldUsage x="10"/>
        <fieldUsage x="11"/>
        <fieldUsage x="12"/>
      </fieldsUsage>
    </cacheHierarchy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Budget Detail].[AP Vendor Name]" caption="AP Vendor Name" attribute="1" defaultMemberUniqueName="[Budget Detail].[AP Vendor Name].[All]" allUniqueName="[Budget Detail].[AP Vendor Name].[All]" dimensionUniqueName="[Budget Detail]" displayFolder="" count="0" unbalanced="0"/>
    <cacheHierarchy uniqueName="[Budget Detail].[AP Vendor Number]" caption="AP Vendor Number" attribute="1" defaultMemberUniqueName="[Budget Detail].[AP Vendor Number].[All]" allUniqueName="[Budget Detail].[AP Vendor Number].[All]" dimensionUniqueName="[Budget Detail]" displayFolder="" count="0" unbalanced="0"/>
    <cacheHierarchy uniqueName="[Budget Detail].[Asset Description]" caption="Asset Description" attribute="1" defaultMemberUniqueName="[Budget Detail].[Asset Description].[All]" allUniqueName="[Budget Detail].[Asset Description].[All]" dimensionUniqueName="[Budget Detail]" displayFolder="" count="0" unbalanced="0"/>
    <cacheHierarchy uniqueName="[Budget Detail].[Asset Number]" caption="Asset Number" attribute="1" defaultMemberUniqueName="[Budget Detail].[Asset Number].[All]" allUniqueName="[Budget Detail].[Asset Number].[All]" dimensionUniqueName="[Budget Detail]" displayFolder="" count="0" unbalanced="0"/>
    <cacheHierarchy uniqueName="[Budget Detail].[Budget Request Group]" caption="Budget Request Group" attribute="1" defaultMemberUniqueName="[Budget Detail].[Budget Request Group].[All]" allUniqueName="[Budget Detail].[Budget Request Group].[All]" dimensionUniqueName="[Budget Detail]" displayFolder="" count="0" unbalanced="0"/>
    <cacheHierarchy uniqueName="[Budget Detail].[Budget Request Group Code]" caption="Budget Request Group Code" attribute="1" defaultMemberUniqueName="[Budget Detail].[Budget Request Group Code].[All]" allUniqueName="[Budget Detail].[Budget Request Group Code].[All]" dimensionUniqueName="[Budget Detail]" displayFolder="" count="0" unbalanced="0"/>
    <cacheHierarchy uniqueName="[Budget Detail].[Commodity]" caption="Commodity" attribute="1" defaultMemberUniqueName="[Budget Detail].[Commodity].[All]" allUniqueName="[Budget Detail].[Commodity].[All]" dimensionUniqueName="[Budget Detail]" displayFolder="" count="0" unbalanced="0"/>
    <cacheHierarchy uniqueName="[Budget Detail].[Commodity Code]" caption="Commodity Code" attribute="1" defaultMemberUniqueName="[Budget Detail].[Commodity Code].[All]" allUniqueName="[Budget Detail].[Commodity Code].[All]" dimensionUniqueName="[Budget Detail]" displayFolder="" count="0" unbalanced="0"/>
    <cacheHierarchy uniqueName="[Budget Detail].[Deduction]" caption="Deduction" attribute="1" defaultMemberUniqueName="[Budget Detail].[Deduction].[All]" allUniqueName="[Budget Detail].[Deduction].[All]" dimensionUniqueName="[Budget Detail]" displayFolder="" count="0" unbalanced="0"/>
    <cacheHierarchy uniqueName="[Budget Detail].[Description]" caption="Description" attribute="1" defaultMemberUniqueName="[Budget Detail].[Description].[All]" allUniqueName="[Budget Detail].[Description].[All]" dimensionUniqueName="[Budget Detail]" displayFolder="" count="0" unbalanced="0"/>
    <cacheHierarchy uniqueName="[Budget Detail].[Detail Type]" caption="Detail Type" attribute="1" defaultMemberUniqueName="[Budget Detail].[Detail Type].[All]" allUniqueName="[Budget Detail].[Detail Type].[All]" dimensionUniqueName="[Budget Detail]" displayFolder="" count="0" unbalanced="0"/>
    <cacheHierarchy uniqueName="[Budget Detail].[Employee Name]" caption="Employee Name" attribute="1" defaultMemberUniqueName="[Budget Detail].[Employee Name].[All]" allUniqueName="[Budget Detail].[Employee Name].[All]" dimensionUniqueName="[Budget Detail]" displayFolder="" count="0" unbalanced="0"/>
    <cacheHierarchy uniqueName="[Budget Detail].[Employee Number]" caption="Employee Number" attribute="1" defaultMemberUniqueName="[Budget Detail].[Employee Number].[All]" allUniqueName="[Budget Detail].[Employee Number].[All]" dimensionUniqueName="[Budget Detail]" displayFolder="" count="0" unbalanced="0"/>
    <cacheHierarchy uniqueName="[Budget Detail].[Job Class]" caption="Job Class" attribute="1" defaultMemberUniqueName="[Budget Detail].[Job Class].[All]" allUniqueName="[Budget Detail].[Job Class].[All]" dimensionUniqueName="[Budget Detail]" displayFolder="" count="0" unbalanced="0"/>
    <cacheHierarchy uniqueName="[Budget Detail].[Justification]" caption="Justification" attribute="1" defaultMemberUniqueName="[Budget Detail].[Justification].[All]" allUniqueName="[Budget Detail].[Justification].[All]" dimensionUniqueName="[Budget Detail]" displayFolder="" count="0" unbalanced="0"/>
    <cacheHierarchy uniqueName="[Budget Detail].[Location]" caption="Location" attribute="1" defaultMemberUniqueName="[Budget Detail].[Location].[All]" allUniqueName="[Budget Detail].[Location].[All]" dimensionUniqueName="[Budget Detail]" displayFolder="" count="0" unbalanced="0"/>
    <cacheHierarchy uniqueName="[Budget Detail].[Position]" caption="Position" attribute="1" defaultMemberUniqueName="[Budget Detail].[Position].[All]" allUniqueName="[Budget Detail].[Position].[All]" dimensionUniqueName="[Budget Detail]" displayFolder="" count="0" unbalanced="0"/>
    <cacheHierarchy uniqueName="[Budget Detail].[User Defined]" caption="User Defined" attribute="1" defaultMemberUniqueName="[Budget Detail].[User Defined].[All]" allUniqueName="[Budget Detail].[User Defined].[All]" dimensionUniqueName="[Budget Detail]" displayFolder="" count="0" unbalanced="0"/>
    <cacheHierarchy uniqueName="[Budget Detail].[User Defined Code]" caption="User Defined Code" attribute="1" defaultMemberUniqueName="[Budget Detail].[User Defined Code].[All]" allUniqueName="[Budget Detail].[User Defined Code].[All]" dimensionUniqueName="[Budget Detail]" displayFolder="" count="0" unbalanced="0"/>
    <cacheHierarchy uniqueName="[Budget Detail].[Year]" caption="Year" attribute="1" defaultMemberUniqueName="[Budget Detail].[Year].[All]" allUniqueName="[Budget Detail].[Year].[All]" dimensionUniqueName="[Budget Detail]" displayFolder="" count="0" unbalanced="0"/>
    <cacheHierarchy uniqueName="[Budget Projection].[Projection]" caption="Projection" attribute="1" defaultMemberUniqueName="[Budget Projection].[Projection].[All]" allUniqueName="[Budget Projection].[Projection].[All]" dimensionUniqueName="[Budget Projection]" displayFolder="" count="0" unbalanced="0"/>
    <cacheHierarchy uniqueName="[Budget Projection].[Projection Description]" caption="Projection Description" attribute="1" defaultMemberUniqueName="[Budget Projection].[Projection Description].[All]" allUniqueName="[Budget Projection].[Projection Description].[All]" dimensionUniqueName="[Budget Projection]" displayFolder="" count="0" unbalanced="0"/>
    <cacheHierarchy uniqueName="[Budget Projection].[Projection Number]" caption="Projection Number" attribute="1" defaultMemberUniqueName="[Budget Projection].[Projection Number].[All]" allUniqueName="[Budget Projection].[Projection Number].[All]" dimensionUniqueName="[Budget Projection]" displayFolder="" count="2" unbalanced="0">
      <fieldsUsage count="2">
        <fieldUsage x="-1"/>
        <fieldUsage x="0"/>
      </fieldsUsage>
    </cacheHierarchy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Budget Detail].[Budget Detail Dim Key]" caption="Budget Detail Dim Key" attribute="1" keyAttribute="1" defaultMemberUniqueName="[Budget Detail].[Budget Detail Dim Key].[All]" allUniqueName="[Budget Detail].[Budget Detail Dim Key].[All]" dimensionUniqueName="[Budget Detail]" displayFolder="" count="0" unbalanced="0" hidden="1"/>
    <cacheHierarchy uniqueName="[Budget Projection].[Budget Projection Dim Key]" caption="Budget Projection Dim Key" attribute="1" keyAttribute="1" defaultMemberUniqueName="[Budget Projection].[Budget Projection Dim Key].[All]" allUniqueName="[Budget Projection].[Budget Projection Dim Key].[All]" dimensionUniqueName="[Budget Projection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Projected Actual Amount]" caption="Projected Actual Amount" measure="1" displayFolder="" measureGroup="Budget Projection Amounts" count="0"/>
    <cacheHierarchy uniqueName="[Measures].[Level 01]" caption="Level 01" measure="1" displayFolder="" measureGroup="Budget Projection Amounts" count="0" oneField="1">
      <fieldsUsage count="1">
        <fieldUsage x="7"/>
      </fieldsUsage>
    </cacheHierarchy>
    <cacheHierarchy uniqueName="[Measures].[Level 02]" caption="Level 02" measure="1" displayFolder="" measureGroup="Budget Projection Amounts" count="0"/>
    <cacheHierarchy uniqueName="[Measures].[Level 03]" caption="Level 03" measure="1" displayFolder="" measureGroup="Budget Projection Amounts" count="0"/>
    <cacheHierarchy uniqueName="[Measures].[Level 04]" caption="Level 04" measure="1" displayFolder="" measureGroup="Budget Projection Amounts" count="0"/>
    <cacheHierarchy uniqueName="[Measures].[Level 05]" caption="Level 05" measure="1" displayFolder="" measureGroup="Budget Projection Amounts" count="0"/>
    <cacheHierarchy uniqueName="[Measures].[Level 06]" caption="Level 06" measure="1" displayFolder="" measureGroup="Budget Projection Amounts" count="0"/>
    <cacheHierarchy uniqueName="[Measures].[Level 07]" caption="Level 07" measure="1" displayFolder="" measureGroup="Budget Projection Amounts" count="0"/>
    <cacheHierarchy uniqueName="[Measures].[Level 08]" caption="Level 08" measure="1" displayFolder="" measureGroup="Budget Projection Amounts" count="0"/>
    <cacheHierarchy uniqueName="[Measures].[Level 09]" caption="Level 09" measure="1" displayFolder="" measureGroup="Budget Projection Amounts" count="0"/>
    <cacheHierarchy uniqueName="[Measures].[Level 10]" caption="Level 10" measure="1" displayFolder="" measureGroup="Budget Projection Amounts" count="0"/>
    <cacheHierarchy uniqueName="[Measures].[Level 11]" caption="Level 11" measure="1" displayFolder="" measureGroup="Budget Projection Amounts" count="0"/>
    <cacheHierarchy uniqueName="[Measures].[Level 12]" caption="Level 12" measure="1" displayFolder="" measureGroup="Budget Projection Amounts" count="0"/>
    <cacheHierarchy uniqueName="[Measures].[Level 13]" caption="Level 13" measure="1" displayFolder="" measureGroup="Budget Projection Amounts" count="0"/>
    <cacheHierarchy uniqueName="[Measures].[Level 14]" caption="Level 14" measure="1" displayFolder="" measureGroup="Budget Projection Amounts" count="0"/>
    <cacheHierarchy uniqueName="[Measures].[Level 15]" caption="Level 15" measure="1" displayFolder="" measureGroup="Budget Projection Amounts" count="0"/>
    <cacheHierarchy uniqueName="[Measures].[Level 16]" caption="Level 16" measure="1" displayFolder="" measureGroup="Budget Projection Amounts" count="0"/>
    <cacheHierarchy uniqueName="[Measures].[Level 17]" caption="Level 17" measure="1" displayFolder="" measureGroup="Budget Projection Amounts" count="0"/>
    <cacheHierarchy uniqueName="[Measures].[Level 18]" caption="Level 18" measure="1" displayFolder="" measureGroup="Budget Projection Amounts" count="0"/>
    <cacheHierarchy uniqueName="[Measures].[Level 19]" caption="Level 19" measure="1" displayFolder="" measureGroup="Budget Projection Amounts" count="0"/>
    <cacheHierarchy uniqueName="[Measures].[Level 20]" caption="Level 20" measure="1" displayFolder="" measureGroup="Budget Projection Amounts" count="0"/>
    <cacheHierarchy uniqueName="[Measures].[Detail Projected Actual Amount]" caption="Detail Projected Actual Amount" measure="1" displayFolder="" measureGroup="Budget Detail Amounts" count="0"/>
    <cacheHierarchy uniqueName="[Measures].[Detail Level 01]" caption="Detail Level 01" measure="1" displayFolder="" measureGroup="Budget Detail Amounts" count="0"/>
    <cacheHierarchy uniqueName="[Measures].[Detail Level 02]" caption="Detail Level 02" measure="1" displayFolder="" measureGroup="Budget Detail Amounts" count="0"/>
    <cacheHierarchy uniqueName="[Measures].[Detail Level 03]" caption="Detail Level 03" measure="1" displayFolder="" measureGroup="Budget Detail Amounts" count="0"/>
    <cacheHierarchy uniqueName="[Measures].[Detail Level 04]" caption="Detail Level 04" measure="1" displayFolder="" measureGroup="Budget Detail Amounts" count="0"/>
    <cacheHierarchy uniqueName="[Measures].[Detail Level 05]" caption="Detail Level 05" measure="1" displayFolder="" measureGroup="Budget Detail Amounts" count="0"/>
    <cacheHierarchy uniqueName="[Measures].[Quantity Level 01]" caption="Quantity Level 01" measure="1" displayFolder="" measureGroup="Budget Detail Amounts" count="0"/>
    <cacheHierarchy uniqueName="[Measures].[Quantity Level 02]" caption="Quantity Level 02" measure="1" displayFolder="" measureGroup="Budget Detail Amounts" count="0"/>
    <cacheHierarchy uniqueName="[Measures].[Quantity Level 03]" caption="Quantity Level 03" measure="1" displayFolder="" measureGroup="Budget Detail Amounts" count="0"/>
    <cacheHierarchy uniqueName="[Measures].[Quantity Level 04]" caption="Quantity Level 04" measure="1" displayFolder="" measureGroup="Budget Detail Amounts" count="0"/>
    <cacheHierarchy uniqueName="[Measures].[Quantity Level 05]" caption="Quantity Level 05" measure="1" displayFolder="" measureGroup="Budget Detail Amounts" count="0"/>
    <cacheHierarchy uniqueName="[Measures].[Unit Cost Level 01]" caption="Unit Cost Level 01" measure="1" displayFolder="" measureGroup="Budget Detail Amounts" count="0"/>
    <cacheHierarchy uniqueName="[Measures].[Unit Cost Level 02]" caption="Unit Cost Level 02" measure="1" displayFolder="" measureGroup="Budget Detail Amounts" count="0"/>
    <cacheHierarchy uniqueName="[Measures].[Unit Cost Level 03]" caption="Unit Cost Level 03" measure="1" displayFolder="" measureGroup="Budget Detail Amounts" count="0"/>
    <cacheHierarchy uniqueName="[Measures].[Unit Cost Level 04]" caption="Unit Cost Level 04" measure="1" displayFolder="" measureGroup="Budget Detail Amounts" count="0"/>
    <cacheHierarchy uniqueName="[Measures].[Unit Cost Level 05]" caption="Unit Cost Level 05" measure="1" displayFolder="" measureGroup="Budget Detail Amounts" count="0"/>
    <cacheHierarchy uniqueName="[Measures].[Detail Level 06]" caption="Detail Level 06" measure="1" displayFolder="" measureGroup="Budget Detail Amounts" count="0"/>
    <cacheHierarchy uniqueName="[Measures].[Detail Level 07]" caption="Detail Level 07" measure="1" displayFolder="" measureGroup="Budget Detail Amounts" count="0"/>
    <cacheHierarchy uniqueName="[Measures].[Detail Level 08]" caption="Detail Level 08" measure="1" displayFolder="" measureGroup="Budget Detail Amounts" count="0"/>
    <cacheHierarchy uniqueName="[Measures].[Detail Level 09]" caption="Detail Level 09" measure="1" displayFolder="" measureGroup="Budget Detail Amounts" count="0"/>
    <cacheHierarchy uniqueName="[Measures].[Detail Level 10]" caption="Detail Level 10" measure="1" displayFolder="" measureGroup="Budget Detail Amounts" count="0"/>
    <cacheHierarchy uniqueName="[Measures].[Detail Level 11]" caption="Detail Level 11" measure="1" displayFolder="" measureGroup="Budget Detail Amounts" count="0"/>
    <cacheHierarchy uniqueName="[Measures].[Detail Level 12]" caption="Detail Level 12" measure="1" displayFolder="" measureGroup="Budget Detail Amounts" count="0"/>
    <cacheHierarchy uniqueName="[Measures].[Detail Level 13]" caption="Detail Level 13" measure="1" displayFolder="" measureGroup="Budget Detail Amounts" count="0"/>
    <cacheHierarchy uniqueName="[Measures].[Detail Level 14]" caption="Detail Level 14" measure="1" displayFolder="" measureGroup="Budget Detail Amounts" count="0"/>
    <cacheHierarchy uniqueName="[Measures].[Detail Level 15]" caption="Detail Level 15" measure="1" displayFolder="" measureGroup="Budget Detail Amounts" count="0"/>
    <cacheHierarchy uniqueName="[Measures].[Detail Level 16]" caption="Detail Level 16" measure="1" displayFolder="" measureGroup="Budget Detail Amounts" count="0"/>
    <cacheHierarchy uniqueName="[Measures].[Detail Level 17]" caption="Detail Level 17" measure="1" displayFolder="" measureGroup="Budget Detail Amounts" count="0"/>
    <cacheHierarchy uniqueName="[Measures].[Detail Level 18]" caption="Detail Level 18" measure="1" displayFolder="" measureGroup="Budget Detail Amounts" count="0"/>
    <cacheHierarchy uniqueName="[Measures].[Detail Level 19]" caption="Detail Level 19" measure="1" displayFolder="" measureGroup="Budget Detail Amounts" count="0"/>
    <cacheHierarchy uniqueName="[Measures].[Detail Level 20]" caption="Detail Level 20" measure="1" displayFolder="" measureGroup="Budget Detail Amounts" count="0"/>
    <cacheHierarchy uniqueName="[Measures].[Quantity Level 06]" caption="Quantity Level 06" measure="1" displayFolder="" measureGroup="Budget Detail Amounts" count="0"/>
    <cacheHierarchy uniqueName="[Measures].[Quantity Level 07]" caption="Quantity Level 07" measure="1" displayFolder="" measureGroup="Budget Detail Amounts" count="0"/>
    <cacheHierarchy uniqueName="[Measures].[Quantity Level 08]" caption="Quantity Level 08" measure="1" displayFolder="" measureGroup="Budget Detail Amounts" count="0"/>
    <cacheHierarchy uniqueName="[Measures].[Quantity Level 09]" caption="Quantity Level 09" measure="1" displayFolder="" measureGroup="Budget Detail Amounts" count="0"/>
    <cacheHierarchy uniqueName="[Measures].[Quantity Level 10]" caption="Quantity Level 10" measure="1" displayFolder="" measureGroup="Budget Detail Amounts" count="0"/>
    <cacheHierarchy uniqueName="[Measures].[Quantity Level 11]" caption="Quantity Level 11" measure="1" displayFolder="" measureGroup="Budget Detail Amounts" count="0"/>
    <cacheHierarchy uniqueName="[Measures].[Quantity Level 12]" caption="Quantity Level 12" measure="1" displayFolder="" measureGroup="Budget Detail Amounts" count="0"/>
    <cacheHierarchy uniqueName="[Measures].[Quantity Level 13]" caption="Quantity Level 13" measure="1" displayFolder="" measureGroup="Budget Detail Amounts" count="0"/>
    <cacheHierarchy uniqueName="[Measures].[Quantity Level 14]" caption="Quantity Level 14" measure="1" displayFolder="" measureGroup="Budget Detail Amounts" count="0"/>
    <cacheHierarchy uniqueName="[Measures].[Quantity Level 15]" caption="Quantity Level 15" measure="1" displayFolder="" measureGroup="Budget Detail Amounts" count="0"/>
    <cacheHierarchy uniqueName="[Measures].[Quantity Level 16]" caption="Quantity Level 16" measure="1" displayFolder="" measureGroup="Budget Detail Amounts" count="0"/>
    <cacheHierarchy uniqueName="[Measures].[Quantity Level 17]" caption="Quantity Level 17" measure="1" displayFolder="" measureGroup="Budget Detail Amounts" count="0"/>
    <cacheHierarchy uniqueName="[Measures].[Quantity Level 18]" caption="Quantity Level 18" measure="1" displayFolder="" measureGroup="Budget Detail Amounts" count="0"/>
    <cacheHierarchy uniqueName="[Measures].[Quantity Level 19]" caption="Quantity Level 19" measure="1" displayFolder="" measureGroup="Budget Detail Amounts" count="0"/>
    <cacheHierarchy uniqueName="[Measures].[Quantity Level 20]" caption="Quantity Level 20" measure="1" displayFolder="" measureGroup="Budget Detail Amounts" count="0"/>
    <cacheHierarchy uniqueName="[Measures].[Unit Cost Level 06]" caption="Unit Cost Level 06" measure="1" displayFolder="" measureGroup="Budget Detail Amounts" count="0"/>
    <cacheHierarchy uniqueName="[Measures].[Unit Cost Level 07]" caption="Unit Cost Level 07" measure="1" displayFolder="" measureGroup="Budget Detail Amounts" count="0"/>
    <cacheHierarchy uniqueName="[Measures].[Unit Cost Level 08]" caption="Unit Cost Level 08" measure="1" displayFolder="" measureGroup="Budget Detail Amounts" count="0"/>
    <cacheHierarchy uniqueName="[Measures].[Unit Cost Level 09]" caption="Unit Cost Level 09" measure="1" displayFolder="" measureGroup="Budget Detail Amounts" count="0"/>
    <cacheHierarchy uniqueName="[Measures].[Unit Cost Level 10]" caption="Unit Cost Level 10" measure="1" displayFolder="" measureGroup="Budget Detail Amounts" count="0"/>
    <cacheHierarchy uniqueName="[Measures].[Unit Cost Level 11]" caption="Unit Cost Level 11" measure="1" displayFolder="" measureGroup="Budget Detail Amounts" count="0"/>
    <cacheHierarchy uniqueName="[Measures].[Unit Cost Level 12]" caption="Unit Cost Level 12" measure="1" displayFolder="" measureGroup="Budget Detail Amounts" count="0"/>
    <cacheHierarchy uniqueName="[Measures].[Unit Cost Level 13]" caption="Unit Cost Level 13" measure="1" displayFolder="" measureGroup="Budget Detail Amounts" count="0"/>
    <cacheHierarchy uniqueName="[Measures].[Unit Cost Level 14]" caption="Unit Cost Level 14" measure="1" displayFolder="" measureGroup="Budget Detail Amounts" count="0"/>
    <cacheHierarchy uniqueName="[Measures].[Unit Cost Level 15]" caption="Unit Cost Level 15" measure="1" displayFolder="" measureGroup="Budget Detail Amounts" count="0"/>
    <cacheHierarchy uniqueName="[Measures].[Unit Cost Level 16]" caption="Unit Cost Level 16" measure="1" displayFolder="" measureGroup="Budget Detail Amounts" count="0"/>
    <cacheHierarchy uniqueName="[Measures].[Unit Cost Level 17]" caption="Unit Cost Level 17" measure="1" displayFolder="" measureGroup="Budget Detail Amounts" count="0"/>
    <cacheHierarchy uniqueName="[Measures].[Unit Cost Level 18]" caption="Unit Cost Level 18" measure="1" displayFolder="" measureGroup="Budget Detail Amounts" count="0"/>
    <cacheHierarchy uniqueName="[Measures].[Unit Cost Level 19]" caption="Unit Cost Level 19" measure="1" displayFolder="" measureGroup="Budget Detail Amounts" count="0"/>
    <cacheHierarchy uniqueName="[Measures].[Unit Cost Level 20]" caption="Unit Cost Level 20" measure="1" displayFolder="" measureGroup="Budget Detail Amounts" count="0"/>
    <cacheHierarchy uniqueName="[Measures].[CY Actual]" caption="CY Actual" measure="1" displayFolder="" measureGroup="Account Amounts" count="0" oneField="1">
      <fieldsUsage count="1">
        <fieldUsage x="8"/>
      </fieldsUsage>
    </cacheHierarchy>
    <cacheHierarchy uniqueName="[Measures].[CY Revised Budget]" caption="CY Revised Budget" measure="1" displayFolder="" measureGroup="Account Amounts" count="0" oneField="1">
      <fieldsUsage count="1">
        <fieldUsage x="9"/>
      </fieldsUsage>
    </cacheHierarchy>
    <cacheHierarchy uniqueName="[Measures].[LY Actual]" caption="LY Actual" measure="1" displayFolder="" measureGroup="Account Amounts" count="0" oneField="1">
      <fieldsUsage count="1">
        <fieldUsage x="6"/>
      </fieldsUsage>
    </cacheHierarchy>
    <cacheHierarchy uniqueName="[Measures].[LY Revised Budget]" caption="LY Revised Budget" measure="1" displayFolder="" measureGroup="Account Amounts" count="0"/>
    <cacheHierarchy uniqueName="[Measures].[CY Original Budget]" caption="CY Original Budget" measure="1" displayFolder="" measureGroup="Account Amounts" count="0"/>
    <cacheHierarchy uniqueName="[Measures].[CY Encumbrance]" caption="CY Encumbrance" measure="1" displayFolder="" measureGroup="Account Amounts" count="0" oneField="1">
      <fieldsUsage count="1">
        <fieldUsage x="13"/>
      </fieldsUsage>
    </cacheHierarchy>
    <cacheHierarchy uniqueName="[Measures].[CY Requisition]" caption="CY Requisition" measure="1" displayFolder="" measureGroup="Account Amounts" count="0"/>
    <cacheHierarchy uniqueName="[Measures].[LY Original Budget]" caption="LY Original Budget" measure="1" displayFolder="" measureGroup="Account Amounts" count="0"/>
    <cacheHierarchy uniqueName="[Measures].[LY2 Actual]" caption="LY2 Actual" measure="1" displayFolder="" measureGroup="Account Amounts" count="0" oneField="1">
      <fieldsUsage count="1">
        <fieldUsage x="5"/>
      </fieldsUsage>
    </cacheHierarchy>
    <cacheHierarchy uniqueName="[Measures].[LY2 Revised Budget]" caption="LY2 Revised Budget" measure="1" displayFolder="" measureGroup="Account Amounts" count="0"/>
    <cacheHierarchy uniqueName="[Measures].[LY2 Original Budget]" caption="LY2 Original Budget" measure="1" displayFolder="" measureGroup="Account Amounts" count="0"/>
    <cacheHierarchy uniqueName="[Measures].[LY3 Actual]" caption="LY3 Actual" measure="1" displayFolder="" measureGroup="Account Amounts" count="0" oneField="1">
      <fieldsUsage count="1">
        <fieldUsage x="4"/>
      </fieldsUsage>
    </cacheHierarchy>
    <cacheHierarchy uniqueName="[Measures].[LY3 Revised Budget]" caption="LY3 Revised Budget" measure="1" displayFolder="" measureGroup="Account Amounts" count="0"/>
    <cacheHierarchy uniqueName="[Measures].[LY3 Original Budget]" caption="LY3 Original Budget" measure="1" displayFolder="" measureGroup="Account Amounts" count="0"/>
    <cacheHierarchy uniqueName="[Measures].[GL Budget Projections Fact Count]" caption="GL Budget Projections Fact Count" measure="1" displayFolder="" measureGroup="Budget Projection Amounts" count="0" hidden="1"/>
    <cacheHierarchy uniqueName="[Measures].[GL Budget Details Fact Count]" caption="GL Budget Details Fact Count" measure="1" displayFolder="" measureGroup="Budget Detail Amounts" count="0" hidden="1"/>
    <cacheHierarchy uniqueName="[Measures].[GL User Acct Bridge Count]" caption="GL User Acct Bridge Count" measure="1" displayFolder="" measureGroup="GL User Acct Bridge" count="0" hidden="1"/>
    <cacheHierarchy uniqueName="[Measures].[GL Budget Account Fact Count]" caption="GL Budget Account Fact Count" measure="1" displayFolder="" measureGroup="Account Amounts" count="0" hidden="1"/>
  </cacheHierarchies>
  <kpis count="0"/>
  <dimensions count="4">
    <dimension name="Account" uniqueName="[Account]" caption="Account"/>
    <dimension name="Budget Detail" uniqueName="[Budget Detail]" caption="Budget Detail"/>
    <dimension name="Budget Projection" uniqueName="[Budget Projection]" caption="Budget Projection"/>
    <dimension measure="1" name="Measures" uniqueName="[Measures]" caption="Measures"/>
  </dimensions>
  <measureGroups count="4">
    <measureGroup name="Account Amounts" caption="Account Amounts"/>
    <measureGroup name="Budget Detail Amounts" caption="Budget Detail Amounts"/>
    <measureGroup name="Budget Projection Amounts" caption="Budget Projection Amounts"/>
    <measureGroup name="GL User Acct Bridge" caption="GL User Acct Bridge"/>
  </measureGroups>
  <maps count="8">
    <map measureGroup="0" dimension="0"/>
    <map measureGroup="0" dimension="2"/>
    <map measureGroup="1" dimension="0"/>
    <map measureGroup="1" dimension="1"/>
    <map measureGroup="1" dimension="2"/>
    <map measureGroup="2" dimension="0"/>
    <map measureGroup="2" dimension="2"/>
    <map measureGroup="3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213055-7643-4AEC-A06B-140FA0F3ECE9}" name="PivotTable1" cacheId="131" applyNumberFormats="0" applyBorderFormats="0" applyFontFormats="0" applyPatternFormats="0" applyAlignmentFormats="0" applyWidthHeightFormats="1" dataCaption="Values" grandTotalCaption="NET REVENUES IN (EXCESS)/UNDER EXPENDITURES" updatedVersion="8" minRefreshableVersion="3" subtotalHiddenItems="1" itemPrintTitles="1" mergeItem="1" createdVersion="8" indent="0" outline="1" outlineData="1" gridDropZones="1" fieldListSortAscending="1">
  <location ref="A4:H247" firstHeaderRow="1" firstDataRow="2" firstDataCol="1" rowPageCount="2" colPageCount="1"/>
  <pivotFields count="14">
    <pivotField axis="axisPage" allDrilled="1" showAll="0" dataSourceSort="1" defaultAttributeDrillState="1">
      <items count="1"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Row" allDrilled="1" subtotalTop="0" showAll="0" insertBlankRow="1" sortType="descending" defaultAttributeDrillState="1">
      <items count="3">
        <item x="1"/>
        <item x="0"/>
        <item t="default"/>
      </items>
    </pivotField>
    <pivotField subtotalTop="0" showAll="0" dataSourceSort="1" defaultSubtotal="0" showPropTip="1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ubtotalTop="0" showAll="0"/>
    <pivotField dataField="1" subtotalTop="0" showAll="0"/>
    <pivotField axis="axisRow" allDrilled="1" subtotalTop="0" showAll="0" insertBlankRow="1" dataSourceSort="1">
      <items count="31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c="1" x="12"/>
        <item c="1" x="13"/>
        <item c="1" x="14"/>
        <item c="1" x="15"/>
        <item c="1" x="16"/>
        <item c="1" x="17"/>
        <item c="1" x="18"/>
        <item c="1" x="19"/>
        <item c="1" x="20"/>
        <item c="1" x="21"/>
        <item c="1" x="22"/>
        <item c="1" x="23"/>
        <item c="1" x="24"/>
        <item c="1" x="25"/>
        <item c="1" x="26"/>
        <item c="1" x="27"/>
        <item c="1" x="28"/>
        <item c="1" x="29"/>
        <item t="default"/>
      </items>
    </pivotField>
    <pivotField axis="axisRow" allDrilled="1" subtotalTop="0" showAll="0" dataSourceSort="1">
      <items count="146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c="1" x="12"/>
        <item c="1" x="13"/>
        <item c="1" x="14"/>
        <item c="1" x="15"/>
        <item c="1" x="16"/>
        <item c="1" x="17"/>
        <item c="1" x="18"/>
        <item c="1" x="19"/>
        <item c="1" x="20"/>
        <item c="1" x="21"/>
        <item c="1" x="22"/>
        <item c="1" x="23"/>
        <item c="1" x="24"/>
        <item c="1" x="25"/>
        <item c="1" x="26"/>
        <item c="1" x="27"/>
        <item c="1" x="28"/>
        <item c="1" x="29"/>
        <item c="1" x="30"/>
        <item c="1" x="31"/>
        <item c="1" x="32"/>
        <item c="1" x="33"/>
        <item c="1" x="34"/>
        <item c="1" x="35"/>
        <item c="1" x="36"/>
        <item c="1" x="37"/>
        <item c="1" x="38"/>
        <item c="1" x="39"/>
        <item c="1" x="40"/>
        <item c="1" x="41"/>
        <item c="1" x="42"/>
        <item c="1" x="43"/>
        <item c="1" x="44"/>
        <item c="1" x="45"/>
        <item c="1" x="46"/>
        <item c="1" x="47"/>
        <item c="1" x="48"/>
        <item c="1" x="49"/>
        <item c="1" x="50"/>
        <item c="1" x="51"/>
        <item c="1" x="52"/>
        <item c="1" x="53"/>
        <item c="1" x="54"/>
        <item c="1" x="55"/>
        <item c="1" x="56"/>
        <item c="1" x="57"/>
        <item c="1" x="58"/>
        <item c="1" x="59"/>
        <item c="1" x="60"/>
        <item c="1" x="61"/>
        <item c="1" x="62"/>
        <item c="1" x="63"/>
        <item c="1" x="64"/>
        <item c="1" x="65"/>
        <item c="1" x="66"/>
        <item c="1" x="67"/>
        <item c="1" x="68"/>
        <item c="1" x="69"/>
        <item c="1" x="70"/>
        <item c="1" x="71"/>
        <item c="1" x="72"/>
        <item c="1" x="73"/>
        <item c="1" x="74"/>
        <item c="1" x="75"/>
        <item c="1" x="76"/>
        <item c="1" x="77"/>
        <item c="1" x="78"/>
        <item c="1" x="79"/>
        <item c="1" x="80"/>
        <item c="1" x="81"/>
        <item c="1" x="82"/>
        <item c="1" x="83"/>
        <item c="1" x="84"/>
        <item c="1" x="85"/>
        <item c="1" x="86"/>
        <item c="1" x="87"/>
        <item c="1" x="88"/>
        <item c="1" x="89"/>
        <item c="1" x="90"/>
        <item c="1" x="91"/>
        <item c="1" x="92"/>
        <item c="1" x="93"/>
        <item c="1" x="94"/>
        <item c="1" x="95"/>
        <item c="1" x="96"/>
        <item c="1" x="97"/>
        <item c="1" x="98"/>
        <item c="1" x="99"/>
        <item c="1" x="100"/>
        <item c="1" x="101"/>
        <item c="1" x="102"/>
        <item c="1" x="103"/>
        <item c="1" x="104"/>
        <item c="1" x="105"/>
        <item c="1" x="106"/>
        <item c="1" x="107"/>
        <item c="1" x="108"/>
        <item c="1" x="109"/>
        <item c="1" x="110"/>
        <item c="1" x="111"/>
        <item c="1" x="112"/>
        <item c="1" x="113"/>
        <item c="1" x="114"/>
        <item c="1" x="115"/>
        <item c="1" x="116"/>
        <item c="1" x="117"/>
        <item c="1" x="118"/>
        <item c="1" x="119"/>
        <item c="1" x="120"/>
        <item c="1" x="121"/>
        <item c="1" x="122"/>
        <item c="1" x="123"/>
        <item c="1" x="124"/>
        <item c="1" x="125"/>
        <item c="1" x="126"/>
        <item c="1" x="127"/>
        <item c="1" x="128"/>
        <item c="1" x="129"/>
        <item c="1" x="130"/>
        <item c="1" x="131"/>
        <item c="1" x="132"/>
        <item c="1" x="133"/>
        <item c="1" x="134"/>
        <item c="1" x="135"/>
        <item c="1" x="136"/>
        <item c="1" x="137"/>
        <item c="1" x="138"/>
        <item c="1" x="139"/>
        <item c="1" x="140"/>
        <item c="1" x="141"/>
        <item c="1" x="142"/>
        <item c="1" x="143"/>
        <item c="1" x="144"/>
        <item t="default"/>
      </items>
    </pivotField>
    <pivotField axis="axisRow" subtotalTop="0" showAll="0" dataSourceSort="1">
      <items count="1">
        <item t="default"/>
      </items>
    </pivotField>
    <pivotField dataField="1" subtotalTop="0" showAll="0"/>
  </pivotFields>
  <rowFields count="3">
    <field x="2"/>
    <field x="10"/>
    <field x="11"/>
  </rowFields>
  <rowItems count="242">
    <i>
      <x/>
    </i>
    <i r="1">
      <x/>
    </i>
    <i r="2">
      <x/>
    </i>
    <i r="2">
      <x v="1"/>
    </i>
    <i t="default" r="1">
      <x/>
    </i>
    <i t="blank" r="1">
      <x/>
    </i>
    <i r="1">
      <x v="1"/>
    </i>
    <i r="2">
      <x v="2"/>
    </i>
    <i t="default" r="1">
      <x v="1"/>
    </i>
    <i t="blank" r="1">
      <x v="1"/>
    </i>
    <i r="1">
      <x v="29"/>
    </i>
    <i r="2">
      <x v="144"/>
    </i>
    <i t="default" r="1">
      <x v="29"/>
    </i>
    <i t="blank" r="1">
      <x v="29"/>
    </i>
    <i t="default">
      <x/>
    </i>
    <i t="blank">
      <x/>
    </i>
    <i>
      <x v="1"/>
    </i>
    <i r="1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t="default" r="1">
      <x v="2"/>
    </i>
    <i t="blank" r="1">
      <x v="2"/>
    </i>
    <i r="1">
      <x v="3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t="default" r="1">
      <x v="3"/>
    </i>
    <i t="blank" r="1">
      <x v="3"/>
    </i>
    <i r="1">
      <x v="4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t="default" r="1">
      <x v="4"/>
    </i>
    <i t="blank" r="1">
      <x v="4"/>
    </i>
    <i r="1">
      <x v="5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t="default" r="1">
      <x v="5"/>
    </i>
    <i t="blank" r="1">
      <x v="5"/>
    </i>
    <i r="1">
      <x v="6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 t="default" r="1">
      <x v="6"/>
    </i>
    <i t="blank" r="1">
      <x v="6"/>
    </i>
    <i r="1">
      <x v="7"/>
    </i>
    <i r="2">
      <x v="40"/>
    </i>
    <i r="2">
      <x v="41"/>
    </i>
    <i r="2">
      <x v="42"/>
    </i>
    <i r="2">
      <x v="43"/>
    </i>
    <i t="default" r="1">
      <x v="7"/>
    </i>
    <i t="blank" r="1">
      <x v="7"/>
    </i>
    <i r="1">
      <x v="8"/>
    </i>
    <i r="2">
      <x v="44"/>
    </i>
    <i t="default" r="1">
      <x v="8"/>
    </i>
    <i t="blank" r="1">
      <x v="8"/>
    </i>
    <i r="1">
      <x v="9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t="default" r="1">
      <x v="9"/>
    </i>
    <i t="blank" r="1">
      <x v="9"/>
    </i>
    <i r="1">
      <x v="10"/>
    </i>
    <i r="2">
      <x v="52"/>
    </i>
    <i r="2">
      <x v="53"/>
    </i>
    <i r="2">
      <x v="54"/>
    </i>
    <i r="2">
      <x v="55"/>
    </i>
    <i r="2">
      <x v="56"/>
    </i>
    <i r="2">
      <x v="57"/>
    </i>
    <i t="default" r="1">
      <x v="10"/>
    </i>
    <i t="blank" r="1">
      <x v="10"/>
    </i>
    <i r="1">
      <x v="11"/>
    </i>
    <i r="2">
      <x v="58"/>
    </i>
    <i r="2">
      <x v="59"/>
    </i>
    <i r="2">
      <x v="60"/>
    </i>
    <i r="2">
      <x v="61"/>
    </i>
    <i r="2">
      <x v="62"/>
    </i>
    <i r="2">
      <x v="63"/>
    </i>
    <i r="2">
      <x v="64"/>
    </i>
    <i r="2">
      <x v="65"/>
    </i>
    <i r="2">
      <x v="66"/>
    </i>
    <i r="2">
      <x v="67"/>
    </i>
    <i r="2">
      <x v="68"/>
    </i>
    <i r="2">
      <x v="69"/>
    </i>
    <i r="2">
      <x v="70"/>
    </i>
    <i t="default" r="1">
      <x v="11"/>
    </i>
    <i t="blank" r="1">
      <x v="11"/>
    </i>
    <i r="1">
      <x v="12"/>
    </i>
    <i r="2">
      <x v="71"/>
    </i>
    <i r="2">
      <x v="72"/>
    </i>
    <i r="2">
      <x v="73"/>
    </i>
    <i r="2">
      <x v="74"/>
    </i>
    <i r="2">
      <x v="75"/>
    </i>
    <i r="2">
      <x v="76"/>
    </i>
    <i r="2">
      <x v="77"/>
    </i>
    <i r="2">
      <x v="78"/>
    </i>
    <i r="2">
      <x v="79"/>
    </i>
    <i t="default" r="1">
      <x v="12"/>
    </i>
    <i t="blank" r="1">
      <x v="12"/>
    </i>
    <i r="1">
      <x v="13"/>
    </i>
    <i r="2">
      <x v="80"/>
    </i>
    <i t="default" r="1">
      <x v="13"/>
    </i>
    <i t="blank" r="1">
      <x v="13"/>
    </i>
    <i r="1">
      <x v="14"/>
    </i>
    <i r="2">
      <x v="81"/>
    </i>
    <i t="default" r="1">
      <x v="14"/>
    </i>
    <i t="blank" r="1">
      <x v="14"/>
    </i>
    <i r="1">
      <x v="15"/>
    </i>
    <i r="2">
      <x v="82"/>
    </i>
    <i r="2">
      <x v="83"/>
    </i>
    <i r="2">
      <x v="84"/>
    </i>
    <i r="2">
      <x v="85"/>
    </i>
    <i r="2">
      <x v="86"/>
    </i>
    <i r="2">
      <x v="87"/>
    </i>
    <i t="default" r="1">
      <x v="15"/>
    </i>
    <i t="blank" r="1">
      <x v="15"/>
    </i>
    <i r="1">
      <x v="16"/>
    </i>
    <i r="2">
      <x v="88"/>
    </i>
    <i r="2">
      <x v="89"/>
    </i>
    <i r="2">
      <x v="90"/>
    </i>
    <i r="2">
      <x v="91"/>
    </i>
    <i r="2">
      <x v="92"/>
    </i>
    <i r="2">
      <x v="93"/>
    </i>
    <i r="2">
      <x v="94"/>
    </i>
    <i r="2">
      <x v="95"/>
    </i>
    <i t="default" r="1">
      <x v="16"/>
    </i>
    <i t="blank" r="1">
      <x v="16"/>
    </i>
    <i r="1">
      <x v="17"/>
    </i>
    <i r="2">
      <x v="96"/>
    </i>
    <i t="default" r="1">
      <x v="17"/>
    </i>
    <i t="blank" r="1">
      <x v="17"/>
    </i>
    <i r="1">
      <x v="18"/>
    </i>
    <i r="2">
      <x v="97"/>
    </i>
    <i r="2">
      <x v="98"/>
    </i>
    <i r="2">
      <x v="99"/>
    </i>
    <i r="2">
      <x v="100"/>
    </i>
    <i r="2">
      <x v="101"/>
    </i>
    <i r="2">
      <x v="102"/>
    </i>
    <i t="default" r="1">
      <x v="18"/>
    </i>
    <i t="blank" r="1">
      <x v="18"/>
    </i>
    <i r="1">
      <x v="19"/>
    </i>
    <i r="2">
      <x v="103"/>
    </i>
    <i r="2">
      <x v="104"/>
    </i>
    <i r="2">
      <x v="105"/>
    </i>
    <i r="2">
      <x v="106"/>
    </i>
    <i r="2">
      <x v="107"/>
    </i>
    <i r="2">
      <x v="108"/>
    </i>
    <i t="default" r="1">
      <x v="19"/>
    </i>
    <i t="blank" r="1">
      <x v="19"/>
    </i>
    <i r="1">
      <x v="20"/>
    </i>
    <i r="2">
      <x v="109"/>
    </i>
    <i r="2">
      <x v="110"/>
    </i>
    <i r="2">
      <x v="111"/>
    </i>
    <i r="2">
      <x v="112"/>
    </i>
    <i r="2">
      <x v="113"/>
    </i>
    <i r="2">
      <x v="114"/>
    </i>
    <i t="default" r="1">
      <x v="20"/>
    </i>
    <i t="blank" r="1">
      <x v="20"/>
    </i>
    <i r="1">
      <x v="21"/>
    </i>
    <i r="2">
      <x v="115"/>
    </i>
    <i r="2">
      <x v="116"/>
    </i>
    <i r="2">
      <x v="117"/>
    </i>
    <i r="2">
      <x v="118"/>
    </i>
    <i r="2">
      <x v="119"/>
    </i>
    <i r="2">
      <x v="120"/>
    </i>
    <i t="default" r="1">
      <x v="21"/>
    </i>
    <i t="blank" r="1">
      <x v="21"/>
    </i>
    <i r="1">
      <x v="22"/>
    </i>
    <i r="2">
      <x v="121"/>
    </i>
    <i r="2">
      <x v="122"/>
    </i>
    <i r="2">
      <x v="123"/>
    </i>
    <i r="2">
      <x v="124"/>
    </i>
    <i r="2">
      <x v="125"/>
    </i>
    <i r="2">
      <x v="126"/>
    </i>
    <i t="default" r="1">
      <x v="22"/>
    </i>
    <i t="blank" r="1">
      <x v="22"/>
    </i>
    <i r="1">
      <x v="23"/>
    </i>
    <i r="2">
      <x v="127"/>
    </i>
    <i t="default" r="1">
      <x v="23"/>
    </i>
    <i t="blank" r="1">
      <x v="23"/>
    </i>
    <i r="1">
      <x v="24"/>
    </i>
    <i r="2">
      <x v="128"/>
    </i>
    <i r="2">
      <x v="129"/>
    </i>
    <i r="2">
      <x v="130"/>
    </i>
    <i t="default" r="1">
      <x v="24"/>
    </i>
    <i t="blank" r="1">
      <x v="24"/>
    </i>
    <i r="1">
      <x v="25"/>
    </i>
    <i r="2">
      <x v="131"/>
    </i>
    <i r="2">
      <x v="132"/>
    </i>
    <i r="2">
      <x v="133"/>
    </i>
    <i r="2">
      <x v="134"/>
    </i>
    <i t="default" r="1">
      <x v="25"/>
    </i>
    <i t="blank" r="1">
      <x v="25"/>
    </i>
    <i r="1">
      <x v="26"/>
    </i>
    <i r="2">
      <x v="135"/>
    </i>
    <i r="2">
      <x v="136"/>
    </i>
    <i r="2">
      <x v="137"/>
    </i>
    <i t="default" r="1">
      <x v="26"/>
    </i>
    <i t="blank" r="1">
      <x v="26"/>
    </i>
    <i r="1">
      <x v="27"/>
    </i>
    <i r="2">
      <x v="138"/>
    </i>
    <i r="2">
      <x v="139"/>
    </i>
    <i r="2">
      <x v="140"/>
    </i>
    <i t="default" r="1">
      <x v="27"/>
    </i>
    <i t="blank" r="1">
      <x v="27"/>
    </i>
    <i r="1">
      <x v="28"/>
    </i>
    <i r="2">
      <x v="141"/>
    </i>
    <i r="2">
      <x v="142"/>
    </i>
    <i r="2">
      <x v="143"/>
    </i>
    <i t="default" r="1">
      <x v="28"/>
    </i>
    <i t="blank" r="1">
      <x v="28"/>
    </i>
    <i t="default">
      <x v="1"/>
    </i>
    <i t="blank">
      <x v="1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2">
    <pageField fld="1" hier="10" name="[Account].[Fund].&amp;[22]" cap="22 - ARPA FUNDS 2021"/>
    <pageField fld="0" hier="47" name="[Budget Projection].[Projection Number].&amp;[2501]" cap="2501"/>
  </pageFields>
  <dataFields count="7">
    <dataField name="FY 2020-21 ACTUALS" fld="4" baseField="2" baseItem="0" numFmtId="5"/>
    <dataField name="FY 2021-22 ACTUALS" fld="5" baseField="2" baseItem="0" numFmtId="5"/>
    <dataField name="FY 2022-23 ACTUALS" fld="6" baseField="2" baseItem="0" numFmtId="5"/>
    <dataField fld="8" baseField="2" baseItem="1" numFmtId="5"/>
    <dataField fld="13" baseField="2" baseItem="1" numFmtId="5"/>
    <dataField fld="9" baseField="11" baseItem="129" numFmtId="5"/>
    <dataField name="FY 2024-25 PROPOSED" fld="7" baseField="2" baseItem="0" numFmtId="5"/>
  </dataFields>
  <formats count="7">
    <format dxfId="6">
      <pivotArea dataOnly="0" labelOnly="1" outline="0" fieldPosition="0">
        <references count="1">
          <reference field="4294967294" count="4">
            <x v="0"/>
            <x v="1"/>
            <x v="2"/>
            <x v="6"/>
          </reference>
        </references>
      </pivotArea>
    </format>
    <format dxfId="5">
      <pivotArea dataOnly="0" labelOnly="1" outline="0" fieldPosition="0">
        <references count="1">
          <reference field="4294967294" count="4">
            <x v="0"/>
            <x v="1"/>
            <x v="2"/>
            <x v="6"/>
          </reference>
        </references>
      </pivotArea>
    </format>
    <format dxfId="4">
      <pivotArea outline="0" fieldPosition="0">
        <references count="1">
          <reference field="4294967294" count="1">
            <x v="6"/>
          </reference>
        </references>
      </pivotArea>
    </format>
    <format dxfId="3">
      <pivotArea dataOnly="0" labelOnly="1" outline="0" fieldPosition="0">
        <references count="1">
          <reference field="1" count="0"/>
        </references>
      </pivotArea>
    </format>
    <format dxfId="2">
      <pivotArea outline="0" fieldPosition="0">
        <references count="1">
          <reference field="4294967294" count="1">
            <x v="4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5"/>
          </reference>
        </references>
      </pivotArea>
    </format>
  </formats>
  <pivotHierarchies count="157">
    <pivotHierarchy/>
    <pivotHierarchy/>
    <pivotHierarchy>
      <mps count="1">
        <mp field="3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 caption="FY 2024-25 PROPOSED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FY 2023-24 ACTUALS YTD"/>
    <pivotHierarchy dragToRow="0" dragToCol="0" dragToPage="0" dragToData="1" caption="FY 2023-24  Revised Budget"/>
    <pivotHierarchy dragToRow="0" dragToCol="0" dragToPage="0" dragToData="1" caption="FY 2022-23 ACTUALS"/>
    <pivotHierarchy dragToRow="0" dragToCol="0" dragToPage="0" dragToData="1"/>
    <pivotHierarchy dragToRow="0" dragToCol="0" dragToPage="0" dragToData="1" caption="FY 2023-24 APPROVED BUDGET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FY 2021-22 ACTUALS"/>
    <pivotHierarchy dragToRow="0" dragToCol="0" dragToPage="0" dragToData="1"/>
    <pivotHierarchy dragToRow="0" dragToCol="0" dragToPage="0" dragToData="1"/>
    <pivotHierarchy dragToRow="0" dragToCol="0" dragToPage="0" dragToData="1" caption="FY 2020-21 ACTUALS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6" showRowHeaders="1" showColHeaders="1" showRowStripes="1" showColStripes="0" showLastColumn="1"/>
  <rowHierarchiesUsage count="2">
    <rowHierarchyUsage hierarchyUsage="2"/>
    <rowHierarchyUsage hierarchyUsage="1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6" dT="2024-10-18T21:56:35.43" personId="{C352AA5C-CD45-451B-8F24-7D01C0D1C248}" id="{D13EDB89-9970-4087-A083-3F5078695526}">
    <text>50888 s/b for 5 points improvements-22113098-508160</text>
  </threadedComment>
  <threadedComment ref="L76" dT="2025-03-17T21:16:25.92" personId="{52B72509-F7DA-4BA1-94A9-C26FF296CC84}" id="{3843117F-AE0A-4611-A7C5-0C24D8E336F9}">
    <text>Discussed 2/22/22</text>
  </threadedComment>
  <threadedComment ref="L80" dT="2025-03-17T21:17:10.47" personId="{52B72509-F7DA-4BA1-94A9-C26FF296CC84}" id="{6F064A0E-99C3-40BC-8F67-530C96D88DB3}">
    <text>Discussed 2/22/22</text>
  </threadedComment>
  <threadedComment ref="F94" dT="2024-10-18T16:03:14.05" personId="{C352AA5C-CD45-451B-8F24-7D01C0D1C248}" id="{87ED345A-B2E7-4500-89F4-723C4D0DAD69}">
    <text>MOVE TO ORG WITH 600000 BUDGET</text>
  </threadedComment>
  <threadedComment ref="L135" dT="2025-03-17T21:15:59.92" personId="{52B72509-F7DA-4BA1-94A9-C26FF296CC84}" id="{EDBA1AEE-4503-419A-A7A7-2B91DD889457}">
    <text>Discussed 2/22/22</text>
  </threadedComment>
  <threadedComment ref="A143" dT="2025-03-14T19:20:17.64" personId="{52B72509-F7DA-4BA1-94A9-C26FF296CC84}" id="{AF363DF8-6FAE-4747-A20C-3AAE44AB514C}">
    <text>none of these charges are showing in Munis anymore</text>
  </threadedComment>
  <threadedComment ref="L143" dT="2025-03-17T21:28:44.81" personId="{52B72509-F7DA-4BA1-94A9-C26FF296CC84}" id="{127B3E1F-AC74-4D6F-AA86-9A61BF7BE945}">
    <text>Discussed 2/22/22</text>
  </threadedComment>
  <threadedComment ref="J161" dT="2025-03-14T19:31:23.03" personId="{52B72509-F7DA-4BA1-94A9-C26FF296CC84}" id="{591475BA-5141-4717-93B2-C158BFC53365}">
    <text>charges have been added to this account after the fact, although they are for FY22</text>
  </threadedComment>
  <threadedComment ref="L161" dT="2025-03-17T21:20:41.23" personId="{52B72509-F7DA-4BA1-94A9-C26FF296CC84}" id="{21E275AE-9A19-45D8-933F-33480D273647}">
    <text>Discussed 2/22/22</text>
  </threadedComment>
  <threadedComment ref="L177" dT="2025-03-17T21:21:52.70" personId="{52B72509-F7DA-4BA1-94A9-C26FF296CC84}" id="{5E036607-2559-4208-8335-A81BD0017669}">
    <text>Discussed 2/22/22</text>
  </threadedComment>
  <threadedComment ref="L178" dT="2025-03-17T21:22:13.11" personId="{52B72509-F7DA-4BA1-94A9-C26FF296CC84}" id="{23CFE908-3B0E-452D-84FB-5CF4170473C8}">
    <text>Discussed 2/22/22</text>
  </threadedComment>
  <threadedComment ref="L179" dT="2025-03-17T21:22:18.33" personId="{52B72509-F7DA-4BA1-94A9-C26FF296CC84}" id="{FEA28909-B274-49C7-ACE8-6D112FE42C0F}">
    <text>Discussed 2/22/22</text>
  </threadedComment>
  <threadedComment ref="L195" dT="2025-03-17T21:22:24.96" personId="{52B72509-F7DA-4BA1-94A9-C26FF296CC84}" id="{59FAE228-DC41-49C6-81F9-D23040FBD1B2}">
    <text>Discussed 2/22/22</text>
  </threadedComment>
  <threadedComment ref="L196" dT="2025-03-17T21:22:33.96" personId="{52B72509-F7DA-4BA1-94A9-C26FF296CC84}" id="{79CA9D34-855F-49D9-B141-202481B14E02}">
    <text>Discussed 2/22/22</text>
  </threadedComment>
  <threadedComment ref="L197" dT="2025-03-17T21:22:39.37" personId="{52B72509-F7DA-4BA1-94A9-C26FF296CC84}" id="{DBF577DD-AC1A-4FCB-925A-5D0C58906764}">
    <text>Discussed 2/22/22</text>
  </threadedComment>
  <threadedComment ref="L213" dT="2025-03-17T21:22:45.18" personId="{52B72509-F7DA-4BA1-94A9-C26FF296CC84}" id="{8A970A78-3984-4475-980F-BDB6C2D7E782}">
    <text>Discussed 2/22/22</text>
  </threadedComment>
  <threadedComment ref="L214" dT="2025-03-17T21:22:50.14" personId="{52B72509-F7DA-4BA1-94A9-C26FF296CC84}" id="{174DAF22-0FD8-417F-B829-C3F44ECA9359}">
    <text>Discussed 2/22/22</text>
  </threadedComment>
  <threadedComment ref="L215" dT="2025-03-17T21:22:56.29" personId="{52B72509-F7DA-4BA1-94A9-C26FF296CC84}" id="{572D6305-463E-4510-A369-4A972954D725}">
    <text>Discussed 2/22/22</text>
  </threadedComment>
  <threadedComment ref="L241" dT="2025-03-17T21:26:00.92" personId="{52B72509-F7DA-4BA1-94A9-C26FF296CC84}" id="{F078E7AB-D930-4765-AD9D-2B8908085BDD}">
    <text>Discussed 2/22/22</text>
  </threadedComment>
  <threadedComment ref="L256" dT="2025-03-17T21:27:23.27" personId="{52B72509-F7DA-4BA1-94A9-C26FF296CC84}" id="{9CB9AEEE-48E4-4581-AFBF-2EA2462FD1D5}">
    <text>Discussed 2/22/22</text>
  </threadedComment>
  <threadedComment ref="L257" dT="2025-03-17T21:27:28.70" personId="{52B72509-F7DA-4BA1-94A9-C26FF296CC84}" id="{876557AD-62F6-4BA9-A2F3-6D4DFEF83C5B}">
    <text>Discussed 2/22/22</text>
  </threadedComment>
  <threadedComment ref="G273" dT="2024-10-18T22:26:12.36" personId="{C352AA5C-CD45-451B-8F24-7D01C0D1C248}" id="{9A54BDA4-EFE2-4009-B7FA-571CD7B14F93}">
    <text>Due to Requisition recorded today 10/18/24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56" dT="2024-10-18T21:56:35.43" personId="{C352AA5C-CD45-451B-8F24-7D01C0D1C248}" id="{92E004A8-3EE4-47EF-B89F-57EF19BCDC62}">
    <text>50888 s/b for 5 points improvements-22113098-508160</text>
  </threadedComment>
  <threadedComment ref="A142" dT="2025-03-14T19:20:17.64" personId="{52B72509-F7DA-4BA1-94A9-C26FF296CC84}" id="{73525017-C3F8-4A44-AC66-1ACAED2B4DD3}">
    <text>these charges are spread out between accounts instead of being charged here</text>
  </threadedComment>
  <threadedComment ref="J160" dT="2025-03-14T19:31:23.03" personId="{52B72509-F7DA-4BA1-94A9-C26FF296CC84}" id="{9D74E1B2-0742-472F-A01B-FC9566AC954B}">
    <text>charges have been added to this account after the fact, although they are for FY22</text>
  </threadedComment>
  <threadedComment ref="L177" dT="2025-03-17T21:22:13.11" personId="{52B72509-F7DA-4BA1-94A9-C26FF296CC84}" id="{9AAFC154-1176-4233-A4C7-8E6FE966968C}">
    <text>Discussed 2/22/22</text>
  </threadedComment>
  <threadedComment ref="L178" dT="2025-03-17T21:22:18.33" personId="{52B72509-F7DA-4BA1-94A9-C26FF296CC84}" id="{1D048324-B79F-4BFB-B11F-13C16C300DE5}">
    <text>Discussed 2/22/22</text>
  </threadedComment>
  <threadedComment ref="L195" dT="2025-03-17T21:22:33.96" personId="{52B72509-F7DA-4BA1-94A9-C26FF296CC84}" id="{73058CC0-AFF5-4DAF-A9A6-98A388B77EE2}">
    <text>Discussed 2/22/22</text>
  </threadedComment>
  <threadedComment ref="L196" dT="2025-03-17T21:22:39.37" personId="{52B72509-F7DA-4BA1-94A9-C26FF296CC84}" id="{34354457-A7AB-4547-9527-84DFDCA24B34}">
    <text>Discussed 2/22/22</text>
  </threadedComment>
  <threadedComment ref="L213" dT="2025-03-17T21:22:33.96" personId="{52B72509-F7DA-4BA1-94A9-C26FF296CC84}" id="{BF4B8F3C-8737-4B5A-AA93-97C7F6572A98}">
    <text>Discussed 2/22/22</text>
  </threadedComment>
  <threadedComment ref="L214" dT="2025-03-17T21:22:39.37" personId="{52B72509-F7DA-4BA1-94A9-C26FF296CC84}" id="{0D852EC0-0F81-4FC1-8D4C-DA1F5D94FBED}">
    <text>Discussed 2/22/22</text>
  </threadedComment>
  <threadedComment ref="L241" dT="2025-03-17T21:22:33.96" personId="{52B72509-F7DA-4BA1-94A9-C26FF296CC84}" id="{43898F17-6358-4937-A770-04911662BA4B}">
    <text>Discussed 2/22/22</text>
  </threadedComment>
  <threadedComment ref="L242" dT="2025-03-17T21:22:39.37" personId="{52B72509-F7DA-4BA1-94A9-C26FF296CC84}" id="{02CA1988-F866-4C7C-B082-830DABCD0854}">
    <text>Discussed 2/22/22</text>
  </threadedComment>
  <threadedComment ref="L256" dT="2025-03-17T21:27:28.70" personId="{52B72509-F7DA-4BA1-94A9-C26FF296CC84}" id="{0088D5DC-BA9C-4F6C-B6EB-37AEA6C2A012}">
    <text>Discussed 2/22/22</text>
  </threadedComment>
  <threadedComment ref="G272" dT="2024-10-18T22:26:12.36" personId="{C352AA5C-CD45-451B-8F24-7D01C0D1C248}" id="{605FD025-5EB2-48E4-A3A9-7AB2017A7C6C}">
    <text>Due to Requisition recorded today 10/18/24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916DF-499A-4D2E-AF71-DF59BB7D232A}">
  <sheetPr>
    <tabColor rgb="FF92D050"/>
    <pageSetUpPr fitToPage="1"/>
  </sheetPr>
  <dimension ref="A1:N277"/>
  <sheetViews>
    <sheetView view="pageBreakPreview" zoomScaleNormal="120" zoomScaleSheetLayoutView="100" workbookViewId="0">
      <pane ySplit="3" topLeftCell="A78" activePane="bottomLeft" state="frozen"/>
      <selection pane="bottomLeft" activeCell="J265" sqref="J265"/>
    </sheetView>
  </sheetViews>
  <sheetFormatPr defaultRowHeight="15" x14ac:dyDescent="0.25"/>
  <cols>
    <col min="1" max="1" width="74.85546875" customWidth="1"/>
    <col min="2" max="2" width="20.7109375" hidden="1" customWidth="1"/>
    <col min="3" max="3" width="16.28515625" customWidth="1"/>
    <col min="4" max="4" width="14.42578125" customWidth="1"/>
    <col min="5" max="5" width="13" customWidth="1"/>
    <col min="6" max="6" width="14.28515625" customWidth="1"/>
    <col min="7" max="7" width="14.5703125" customWidth="1"/>
    <col min="8" max="8" width="14.140625" style="28" customWidth="1"/>
    <col min="9" max="9" width="13.42578125" bestFit="1" customWidth="1"/>
    <col min="10" max="10" width="13.7109375" customWidth="1"/>
    <col min="11" max="11" width="15.140625" customWidth="1"/>
    <col min="12" max="12" width="27.140625" style="4" customWidth="1"/>
  </cols>
  <sheetData>
    <row r="1" spans="1:12" ht="30" customHeight="1" x14ac:dyDescent="0.4">
      <c r="A1" s="44" t="s">
        <v>0</v>
      </c>
      <c r="B1" s="29" t="s" vm="1">
        <v>1</v>
      </c>
      <c r="C1" s="115" t="s">
        <v>2</v>
      </c>
      <c r="D1" s="115"/>
      <c r="E1" s="115"/>
      <c r="F1" s="115"/>
      <c r="G1" s="115"/>
      <c r="H1" s="115"/>
      <c r="I1" s="115"/>
      <c r="J1" s="115"/>
    </row>
    <row r="2" spans="1:12" ht="24" hidden="1" customHeight="1" x14ac:dyDescent="0.25">
      <c r="A2" s="2"/>
      <c r="B2" s="2" t="s">
        <v>3</v>
      </c>
      <c r="C2" s="2"/>
      <c r="D2" s="2"/>
      <c r="E2" s="2"/>
      <c r="F2" s="2"/>
      <c r="G2" s="2"/>
      <c r="H2" s="34"/>
      <c r="I2" s="2"/>
    </row>
    <row r="3" spans="1:12" ht="60" x14ac:dyDescent="0.25">
      <c r="A3" s="25" t="s">
        <v>4</v>
      </c>
      <c r="B3" s="26" t="s">
        <v>5</v>
      </c>
      <c r="C3" s="26" t="s">
        <v>6</v>
      </c>
      <c r="D3" s="26" t="s">
        <v>7</v>
      </c>
      <c r="E3" s="26" t="s">
        <v>8</v>
      </c>
      <c r="F3" s="26" t="s">
        <v>9</v>
      </c>
      <c r="G3" s="26" t="s">
        <v>10</v>
      </c>
      <c r="H3" s="35" t="s">
        <v>11</v>
      </c>
      <c r="I3" s="26" t="s">
        <v>12</v>
      </c>
      <c r="J3" s="66" t="s">
        <v>13</v>
      </c>
      <c r="K3" s="67" t="s">
        <v>14</v>
      </c>
      <c r="L3" s="68" t="s">
        <v>15</v>
      </c>
    </row>
    <row r="4" spans="1:12" ht="18.75" x14ac:dyDescent="0.3">
      <c r="A4" s="43" t="s">
        <v>16</v>
      </c>
      <c r="B4" s="5"/>
      <c r="C4" s="5"/>
      <c r="D4" s="5"/>
      <c r="E4" s="5"/>
      <c r="F4" s="5"/>
      <c r="G4" s="5"/>
      <c r="H4" s="36"/>
      <c r="I4" s="5"/>
    </row>
    <row r="5" spans="1:12" x14ac:dyDescent="0.25">
      <c r="A5" s="10" t="s">
        <v>17</v>
      </c>
      <c r="B5" s="5"/>
      <c r="C5" s="5"/>
      <c r="D5" s="5"/>
      <c r="E5" s="5"/>
      <c r="F5" s="5"/>
      <c r="G5" s="5"/>
      <c r="H5" s="36"/>
      <c r="I5" s="5"/>
    </row>
    <row r="6" spans="1:12" x14ac:dyDescent="0.25">
      <c r="A6" s="7" t="s">
        <v>18</v>
      </c>
      <c r="B6" s="5">
        <v>0</v>
      </c>
      <c r="C6" s="21">
        <v>-1832358</v>
      </c>
      <c r="D6" s="21">
        <v>-5460187.1200000001</v>
      </c>
      <c r="E6" s="21">
        <v>-8170905.8799999999</v>
      </c>
      <c r="F6" s="21"/>
      <c r="G6" s="21">
        <v>0</v>
      </c>
      <c r="H6" s="38">
        <v>-15463451</v>
      </c>
      <c r="I6" s="21">
        <f>+H6-C6-D6-E6-F6-G6</f>
        <v>0</v>
      </c>
      <c r="J6" t="s">
        <v>19</v>
      </c>
    </row>
    <row r="7" spans="1:12" hidden="1" x14ac:dyDescent="0.25">
      <c r="A7" s="7" t="s">
        <v>20</v>
      </c>
      <c r="B7" s="5">
        <v>0</v>
      </c>
      <c r="C7" s="21">
        <v>0</v>
      </c>
      <c r="D7" s="21">
        <v>0</v>
      </c>
      <c r="E7" s="21">
        <v>0</v>
      </c>
      <c r="F7" s="21"/>
      <c r="G7" s="21">
        <v>0</v>
      </c>
      <c r="H7" s="38">
        <v>0</v>
      </c>
      <c r="I7" s="21" t="e">
        <f>+H7-B7-C7-D7-E7-#REF!-F7</f>
        <v>#REF!</v>
      </c>
    </row>
    <row r="8" spans="1:12" s="18" customFormat="1" x14ac:dyDescent="0.25">
      <c r="A8" s="16" t="s">
        <v>21</v>
      </c>
      <c r="B8" s="17">
        <f>SUM(B6:B7)</f>
        <v>0</v>
      </c>
      <c r="C8" s="23">
        <f t="shared" ref="C8:H8" si="0">SUM(C6:C7)</f>
        <v>-1832358</v>
      </c>
      <c r="D8" s="23">
        <f t="shared" si="0"/>
        <v>-5460187.1200000001</v>
      </c>
      <c r="E8" s="23">
        <f t="shared" si="0"/>
        <v>-8170905.8799999999</v>
      </c>
      <c r="F8" s="23">
        <f t="shared" si="0"/>
        <v>0</v>
      </c>
      <c r="G8" s="23">
        <f t="shared" si="0"/>
        <v>0</v>
      </c>
      <c r="H8" s="33">
        <f t="shared" si="0"/>
        <v>-15463451</v>
      </c>
      <c r="I8" s="23">
        <f>SUM(I6)</f>
        <v>0</v>
      </c>
      <c r="L8" s="69"/>
    </row>
    <row r="9" spans="1:12" x14ac:dyDescent="0.25">
      <c r="A9" s="6"/>
      <c r="B9" s="5"/>
      <c r="C9" s="21"/>
      <c r="D9" s="21"/>
      <c r="E9" s="21"/>
      <c r="F9" s="21"/>
      <c r="G9" s="21"/>
      <c r="H9" s="38"/>
      <c r="I9" s="21"/>
    </row>
    <row r="10" spans="1:12" hidden="1" x14ac:dyDescent="0.25">
      <c r="A10" s="10" t="s">
        <v>22</v>
      </c>
      <c r="B10" s="5"/>
      <c r="C10" s="21"/>
      <c r="D10" s="21"/>
      <c r="E10" s="21"/>
      <c r="F10" s="21"/>
      <c r="G10" s="21"/>
      <c r="H10" s="38"/>
      <c r="I10" s="21"/>
    </row>
    <row r="11" spans="1:12" hidden="1" x14ac:dyDescent="0.25">
      <c r="A11" s="7" t="s">
        <v>23</v>
      </c>
      <c r="B11" s="5">
        <v>0</v>
      </c>
      <c r="C11" s="21">
        <v>0</v>
      </c>
      <c r="D11" s="21">
        <v>0</v>
      </c>
      <c r="E11" s="21">
        <v>0</v>
      </c>
      <c r="F11" s="21"/>
      <c r="G11" s="21">
        <v>0</v>
      </c>
      <c r="H11" s="38">
        <v>0</v>
      </c>
      <c r="I11" s="21" t="e">
        <f>+H11-B11-C11-D11-E11-#REF!-F11</f>
        <v>#REF!</v>
      </c>
    </row>
    <row r="12" spans="1:12" s="18" customFormat="1" hidden="1" x14ac:dyDescent="0.25">
      <c r="A12" s="16" t="s">
        <v>24</v>
      </c>
      <c r="B12" s="17">
        <f>SUM(B11)</f>
        <v>0</v>
      </c>
      <c r="C12" s="23">
        <f t="shared" ref="C12:I12" si="1">SUM(C11)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  <c r="H12" s="33">
        <f t="shared" si="1"/>
        <v>0</v>
      </c>
      <c r="I12" s="23" t="e">
        <f t="shared" si="1"/>
        <v>#REF!</v>
      </c>
      <c r="L12" s="69"/>
    </row>
    <row r="13" spans="1:12" hidden="1" x14ac:dyDescent="0.25">
      <c r="A13" s="6"/>
      <c r="B13" s="5"/>
      <c r="C13" s="21"/>
      <c r="D13" s="21"/>
      <c r="E13" s="21"/>
      <c r="F13" s="21"/>
      <c r="G13" s="21"/>
      <c r="H13" s="38"/>
      <c r="I13" s="21"/>
    </row>
    <row r="14" spans="1:12" hidden="1" x14ac:dyDescent="0.25">
      <c r="A14" s="10" t="s">
        <v>25</v>
      </c>
      <c r="B14" s="5"/>
      <c r="C14" s="21"/>
      <c r="D14" s="21"/>
      <c r="E14" s="21"/>
      <c r="F14" s="21"/>
      <c r="G14" s="21"/>
      <c r="H14" s="38"/>
      <c r="I14" s="21"/>
    </row>
    <row r="15" spans="1:12" hidden="1" x14ac:dyDescent="0.25">
      <c r="A15" s="7" t="s">
        <v>26</v>
      </c>
      <c r="B15" s="5">
        <v>0</v>
      </c>
      <c r="C15" s="21">
        <v>0</v>
      </c>
      <c r="D15" s="21">
        <v>0</v>
      </c>
      <c r="E15" s="21">
        <v>0</v>
      </c>
      <c r="F15" s="21"/>
      <c r="G15" s="21">
        <v>0</v>
      </c>
      <c r="H15" s="38">
        <v>0</v>
      </c>
      <c r="I15" s="21" t="e">
        <f>+H15-B15-C15-D15-E15-#REF!-F15</f>
        <v>#REF!</v>
      </c>
    </row>
    <row r="16" spans="1:12" hidden="1" x14ac:dyDescent="0.25">
      <c r="A16" s="13" t="s">
        <v>27</v>
      </c>
      <c r="B16" s="14">
        <f>SUM(B15)</f>
        <v>0</v>
      </c>
      <c r="C16" s="46">
        <f t="shared" ref="C16:I16" si="2">SUM(C15)</f>
        <v>0</v>
      </c>
      <c r="D16" s="46">
        <f t="shared" si="2"/>
        <v>0</v>
      </c>
      <c r="E16" s="46">
        <f t="shared" si="2"/>
        <v>0</v>
      </c>
      <c r="F16" s="46">
        <f t="shared" si="2"/>
        <v>0</v>
      </c>
      <c r="G16" s="46">
        <f t="shared" si="2"/>
        <v>0</v>
      </c>
      <c r="H16" s="31">
        <f t="shared" si="2"/>
        <v>0</v>
      </c>
      <c r="I16" s="46" t="e">
        <f t="shared" si="2"/>
        <v>#REF!</v>
      </c>
    </row>
    <row r="17" spans="1:12" hidden="1" x14ac:dyDescent="0.25">
      <c r="A17" s="6"/>
      <c r="B17" s="5"/>
      <c r="C17" s="21"/>
      <c r="D17" s="21"/>
      <c r="E17" s="21"/>
      <c r="F17" s="21"/>
      <c r="G17" s="21"/>
      <c r="H17" s="38"/>
      <c r="I17" s="21"/>
    </row>
    <row r="18" spans="1:12" x14ac:dyDescent="0.25">
      <c r="A18" s="27" t="s">
        <v>28</v>
      </c>
      <c r="B18" s="11">
        <f>+B8+B12+B16</f>
        <v>0</v>
      </c>
      <c r="C18" s="47">
        <f t="shared" ref="C18:H18" si="3">+C8+C12+C16</f>
        <v>-1832358</v>
      </c>
      <c r="D18" s="47">
        <f t="shared" si="3"/>
        <v>-5460187.1200000001</v>
      </c>
      <c r="E18" s="47">
        <f t="shared" si="3"/>
        <v>-8170905.8799999999</v>
      </c>
      <c r="F18" s="47">
        <f t="shared" si="3"/>
        <v>0</v>
      </c>
      <c r="G18" s="47">
        <f t="shared" si="3"/>
        <v>0</v>
      </c>
      <c r="H18" s="47">
        <f t="shared" si="3"/>
        <v>-15463451</v>
      </c>
      <c r="I18" s="47">
        <f>+I8</f>
        <v>0</v>
      </c>
    </row>
    <row r="19" spans="1:12" x14ac:dyDescent="0.25">
      <c r="A19" s="4"/>
      <c r="B19" s="5"/>
      <c r="C19" s="5"/>
      <c r="D19" s="5"/>
      <c r="E19" s="5"/>
      <c r="F19" s="5"/>
      <c r="G19" s="5"/>
      <c r="H19" s="36"/>
      <c r="I19" s="5"/>
    </row>
    <row r="20" spans="1:12" ht="18.75" x14ac:dyDescent="0.3">
      <c r="A20" s="43" t="s">
        <v>29</v>
      </c>
      <c r="B20" s="5"/>
      <c r="C20" s="5"/>
      <c r="D20" s="5"/>
      <c r="E20" s="5"/>
      <c r="F20" s="5"/>
      <c r="G20" s="5"/>
      <c r="H20" s="36"/>
      <c r="I20" s="5"/>
    </row>
    <row r="21" spans="1:12" x14ac:dyDescent="0.25">
      <c r="A21" s="10" t="s">
        <v>30</v>
      </c>
      <c r="B21" s="5"/>
      <c r="C21" s="5"/>
      <c r="D21" s="5"/>
      <c r="E21" s="5"/>
      <c r="F21" s="5"/>
      <c r="G21" s="5"/>
      <c r="H21" s="36"/>
      <c r="I21" s="5"/>
    </row>
    <row r="22" spans="1:12" hidden="1" x14ac:dyDescent="0.25">
      <c r="A22" s="7" t="s">
        <v>31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38">
        <v>0</v>
      </c>
      <c r="I22" s="21">
        <f t="shared" ref="I22:I28" si="4">+H22-C22-D22-E22-F22-G22</f>
        <v>0</v>
      </c>
    </row>
    <row r="23" spans="1:12" x14ac:dyDescent="0.25">
      <c r="A23" s="48" t="s">
        <v>32</v>
      </c>
      <c r="B23" s="21">
        <v>0</v>
      </c>
      <c r="C23" s="21">
        <v>500</v>
      </c>
      <c r="D23" s="21">
        <v>0</v>
      </c>
      <c r="E23" s="21">
        <v>0</v>
      </c>
      <c r="F23" s="21">
        <v>0</v>
      </c>
      <c r="G23" s="21">
        <v>0</v>
      </c>
      <c r="H23" s="38">
        <v>500</v>
      </c>
      <c r="I23" s="21">
        <f t="shared" si="4"/>
        <v>0</v>
      </c>
      <c r="J23" t="s">
        <v>33</v>
      </c>
      <c r="K23" t="s">
        <v>34</v>
      </c>
      <c r="L23" s="4" t="s">
        <v>35</v>
      </c>
    </row>
    <row r="24" spans="1:12" hidden="1" x14ac:dyDescent="0.25">
      <c r="A24" s="7" t="s">
        <v>36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38">
        <v>0</v>
      </c>
      <c r="I24" s="21">
        <f t="shared" si="4"/>
        <v>0</v>
      </c>
    </row>
    <row r="25" spans="1:12" x14ac:dyDescent="0.25">
      <c r="A25" s="48" t="s">
        <v>37</v>
      </c>
      <c r="B25" s="21">
        <v>0</v>
      </c>
      <c r="C25" s="21">
        <v>265.2</v>
      </c>
      <c r="D25" s="21">
        <v>0</v>
      </c>
      <c r="E25" s="21">
        <v>0</v>
      </c>
      <c r="F25" s="21">
        <v>0</v>
      </c>
      <c r="G25" s="21">
        <v>0</v>
      </c>
      <c r="H25" s="38">
        <f>1474-500</f>
        <v>974</v>
      </c>
      <c r="I25" s="21">
        <f t="shared" si="4"/>
        <v>708.8</v>
      </c>
      <c r="J25" t="s">
        <v>33</v>
      </c>
      <c r="K25" t="s">
        <v>34</v>
      </c>
      <c r="L25" s="4" t="s">
        <v>35</v>
      </c>
    </row>
    <row r="26" spans="1:12" hidden="1" x14ac:dyDescent="0.25">
      <c r="A26" s="7" t="s">
        <v>38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38">
        <v>0</v>
      </c>
      <c r="I26" s="21">
        <f t="shared" si="4"/>
        <v>0</v>
      </c>
    </row>
    <row r="27" spans="1:12" hidden="1" x14ac:dyDescent="0.25">
      <c r="A27" s="7" t="s">
        <v>39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38">
        <v>0</v>
      </c>
      <c r="I27" s="21">
        <f t="shared" si="4"/>
        <v>0</v>
      </c>
    </row>
    <row r="28" spans="1:12" hidden="1" x14ac:dyDescent="0.25">
      <c r="A28" s="7" t="s">
        <v>40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38">
        <v>0</v>
      </c>
      <c r="I28" s="21">
        <f t="shared" si="4"/>
        <v>0</v>
      </c>
    </row>
    <row r="29" spans="1:12" s="19" customFormat="1" x14ac:dyDescent="0.25">
      <c r="A29" s="32" t="s">
        <v>41</v>
      </c>
      <c r="B29" s="33">
        <f>SUM(B22:B28)</f>
        <v>0</v>
      </c>
      <c r="C29" s="33">
        <f t="shared" ref="C29:I29" si="5">SUM(C22:C28)</f>
        <v>765.2</v>
      </c>
      <c r="D29" s="33">
        <f t="shared" si="5"/>
        <v>0</v>
      </c>
      <c r="E29" s="33">
        <f t="shared" si="5"/>
        <v>0</v>
      </c>
      <c r="F29" s="33">
        <f t="shared" si="5"/>
        <v>0</v>
      </c>
      <c r="G29" s="33">
        <f t="shared" si="5"/>
        <v>0</v>
      </c>
      <c r="H29" s="33">
        <f>SUM(H22:H28)</f>
        <v>1474</v>
      </c>
      <c r="I29" s="33">
        <f t="shared" si="5"/>
        <v>708.8</v>
      </c>
      <c r="L29" s="72"/>
    </row>
    <row r="30" spans="1:12" x14ac:dyDescent="0.25">
      <c r="A30" s="6"/>
      <c r="B30" s="21"/>
      <c r="C30" s="21"/>
      <c r="D30" s="21"/>
      <c r="E30" s="21"/>
      <c r="F30" s="21"/>
      <c r="G30" s="21"/>
      <c r="H30" s="38"/>
      <c r="I30" s="21"/>
    </row>
    <row r="31" spans="1:12" s="1" customFormat="1" hidden="1" x14ac:dyDescent="0.25">
      <c r="A31" s="10" t="s">
        <v>42</v>
      </c>
      <c r="B31" s="22"/>
      <c r="C31" s="22"/>
      <c r="D31" s="22"/>
      <c r="E31" s="22"/>
      <c r="F31" s="22"/>
      <c r="G31" s="22"/>
      <c r="H31" s="39"/>
      <c r="I31" s="22"/>
      <c r="L31" s="70"/>
    </row>
    <row r="32" spans="1:12" hidden="1" x14ac:dyDescent="0.25">
      <c r="A32" s="7" t="s">
        <v>43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38">
        <v>0</v>
      </c>
      <c r="I32" s="21" t="e">
        <f>+H32-B32-C32-D32-E32-#REF!-F32</f>
        <v>#REF!</v>
      </c>
    </row>
    <row r="33" spans="1:12" hidden="1" x14ac:dyDescent="0.25">
      <c r="A33" s="7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38">
        <v>0</v>
      </c>
      <c r="I33" s="21" t="e">
        <f>+H33-B33-C33-D33-E33-#REF!-F33</f>
        <v>#REF!</v>
      </c>
    </row>
    <row r="34" spans="1:12" hidden="1" x14ac:dyDescent="0.25">
      <c r="A34" s="7" t="s">
        <v>44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38">
        <v>0</v>
      </c>
      <c r="I34" s="21" t="e">
        <f>+H34-B34-C34-D34-E34-#REF!-F34</f>
        <v>#REF!</v>
      </c>
    </row>
    <row r="35" spans="1:12" hidden="1" x14ac:dyDescent="0.25">
      <c r="A35" s="7" t="s">
        <v>45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38">
        <v>0</v>
      </c>
      <c r="I35" s="21" t="e">
        <f>+H35-B35-C35-D35-E35-#REF!-F35</f>
        <v>#REF!</v>
      </c>
    </row>
    <row r="36" spans="1:12" hidden="1" x14ac:dyDescent="0.25">
      <c r="A36" s="7" t="s">
        <v>38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38">
        <v>0</v>
      </c>
      <c r="I36" s="21" t="e">
        <f>+H36-B36-C36-D36-E36-#REF!-F36</f>
        <v>#REF!</v>
      </c>
    </row>
    <row r="37" spans="1:12" hidden="1" x14ac:dyDescent="0.25">
      <c r="A37" s="7" t="s">
        <v>39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38">
        <v>0</v>
      </c>
      <c r="I37" s="21" t="e">
        <f>+H37-B37-C37-D37-E37-#REF!-F37</f>
        <v>#REF!</v>
      </c>
    </row>
    <row r="38" spans="1:12" hidden="1" x14ac:dyDescent="0.25">
      <c r="A38" s="7" t="s">
        <v>40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38">
        <v>0</v>
      </c>
      <c r="I38" s="21" t="e">
        <f>+H38-B38-C38-D38-E38-#REF!-F38</f>
        <v>#REF!</v>
      </c>
    </row>
    <row r="39" spans="1:12" s="18" customFormat="1" hidden="1" x14ac:dyDescent="0.25">
      <c r="A39" s="16" t="s">
        <v>46</v>
      </c>
      <c r="B39" s="23">
        <f>SUM(B32:B38)</f>
        <v>0</v>
      </c>
      <c r="C39" s="23">
        <f t="shared" ref="C39:I39" si="6">SUM(C32:C38)</f>
        <v>0</v>
      </c>
      <c r="D39" s="23">
        <f t="shared" si="6"/>
        <v>0</v>
      </c>
      <c r="E39" s="23">
        <f t="shared" si="6"/>
        <v>0</v>
      </c>
      <c r="F39" s="23">
        <f t="shared" si="6"/>
        <v>0</v>
      </c>
      <c r="G39" s="23">
        <f t="shared" si="6"/>
        <v>0</v>
      </c>
      <c r="H39" s="33">
        <f t="shared" si="6"/>
        <v>0</v>
      </c>
      <c r="I39" s="23" t="e">
        <f t="shared" si="6"/>
        <v>#REF!</v>
      </c>
      <c r="L39" s="69"/>
    </row>
    <row r="40" spans="1:12" hidden="1" x14ac:dyDescent="0.25">
      <c r="A40" s="6"/>
      <c r="B40" s="21"/>
      <c r="C40" s="21"/>
      <c r="D40" s="21"/>
      <c r="E40" s="21"/>
      <c r="F40" s="21"/>
      <c r="G40" s="21"/>
      <c r="H40" s="38"/>
      <c r="I40" s="21"/>
    </row>
    <row r="41" spans="1:12" s="1" customFormat="1" hidden="1" x14ac:dyDescent="0.25">
      <c r="A41" s="10" t="s">
        <v>47</v>
      </c>
      <c r="B41" s="22"/>
      <c r="C41" s="22"/>
      <c r="D41" s="22"/>
      <c r="E41" s="22"/>
      <c r="F41" s="22"/>
      <c r="G41" s="22"/>
      <c r="H41" s="39"/>
      <c r="I41" s="22"/>
      <c r="L41" s="70"/>
    </row>
    <row r="42" spans="1:12" hidden="1" x14ac:dyDescent="0.25">
      <c r="A42" s="7" t="s">
        <v>43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38">
        <v>0</v>
      </c>
      <c r="I42" s="21" t="e">
        <f>+H42-B42-C42-D42-E42-#REF!-F42</f>
        <v>#REF!</v>
      </c>
    </row>
    <row r="43" spans="1:12" hidden="1" x14ac:dyDescent="0.25">
      <c r="A43" s="7" t="s">
        <v>36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38">
        <v>0</v>
      </c>
      <c r="I43" s="21" t="e">
        <f>+H43-B43-C43-D43-E43-#REF!-F43</f>
        <v>#REF!</v>
      </c>
    </row>
    <row r="44" spans="1:12" hidden="1" x14ac:dyDescent="0.25">
      <c r="A44" s="7" t="s">
        <v>44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38">
        <v>0</v>
      </c>
      <c r="I44" s="21" t="e">
        <f>+H44-B44-C44-D44-E44-#REF!-F44</f>
        <v>#REF!</v>
      </c>
    </row>
    <row r="45" spans="1:12" hidden="1" x14ac:dyDescent="0.25">
      <c r="A45" s="7" t="s">
        <v>45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38">
        <v>0</v>
      </c>
      <c r="I45" s="21" t="e">
        <f>+H45-B45-C45-D45-E45-#REF!-F45</f>
        <v>#REF!</v>
      </c>
    </row>
    <row r="46" spans="1:12" hidden="1" x14ac:dyDescent="0.25">
      <c r="A46" s="7" t="s">
        <v>38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38">
        <v>0</v>
      </c>
      <c r="I46" s="21" t="e">
        <f>+H46-B46-C46-D46-E46-#REF!-F46</f>
        <v>#REF!</v>
      </c>
    </row>
    <row r="47" spans="1:12" hidden="1" x14ac:dyDescent="0.25">
      <c r="A47" s="7" t="s">
        <v>39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38">
        <v>0</v>
      </c>
      <c r="I47" s="21" t="e">
        <f>+H47-B47-C47-D47-E47-#REF!-F47</f>
        <v>#REF!</v>
      </c>
    </row>
    <row r="48" spans="1:12" hidden="1" x14ac:dyDescent="0.25">
      <c r="A48" s="7" t="s">
        <v>40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38">
        <v>0</v>
      </c>
      <c r="I48" s="21" t="e">
        <f>+H48-B48-C48-D48-E48-#REF!-F48</f>
        <v>#REF!</v>
      </c>
    </row>
    <row r="49" spans="1:12" s="18" customFormat="1" hidden="1" x14ac:dyDescent="0.25">
      <c r="A49" s="16" t="s">
        <v>48</v>
      </c>
      <c r="B49" s="23">
        <f>SUM(B42:B48)</f>
        <v>0</v>
      </c>
      <c r="C49" s="23">
        <f t="shared" ref="C49:I49" si="7">SUM(C42:C48)</f>
        <v>0</v>
      </c>
      <c r="D49" s="23">
        <f t="shared" si="7"/>
        <v>0</v>
      </c>
      <c r="E49" s="23">
        <f t="shared" si="7"/>
        <v>0</v>
      </c>
      <c r="F49" s="23">
        <f t="shared" si="7"/>
        <v>0</v>
      </c>
      <c r="G49" s="23">
        <f t="shared" si="7"/>
        <v>0</v>
      </c>
      <c r="H49" s="33">
        <f t="shared" si="7"/>
        <v>0</v>
      </c>
      <c r="I49" s="23" t="e">
        <f t="shared" si="7"/>
        <v>#REF!</v>
      </c>
      <c r="L49" s="69"/>
    </row>
    <row r="50" spans="1:12" hidden="1" x14ac:dyDescent="0.25">
      <c r="A50" s="6"/>
      <c r="B50" s="21"/>
      <c r="C50" s="21"/>
      <c r="D50" s="21"/>
      <c r="E50" s="21"/>
      <c r="F50" s="21"/>
      <c r="G50" s="21"/>
      <c r="H50" s="38"/>
      <c r="I50" s="21"/>
    </row>
    <row r="51" spans="1:12" x14ac:dyDescent="0.25">
      <c r="A51" s="10" t="s">
        <v>49</v>
      </c>
      <c r="B51" s="21"/>
      <c r="C51" s="21"/>
      <c r="D51" s="21"/>
      <c r="E51" s="21"/>
      <c r="F51" s="21"/>
      <c r="G51" s="21"/>
      <c r="H51" s="38"/>
      <c r="I51" s="21"/>
    </row>
    <row r="52" spans="1:12" x14ac:dyDescent="0.25">
      <c r="A52" s="82" t="s">
        <v>50</v>
      </c>
      <c r="B52" s="83">
        <v>0</v>
      </c>
      <c r="C52" s="83">
        <v>0</v>
      </c>
      <c r="D52" s="83">
        <v>0</v>
      </c>
      <c r="E52" s="83">
        <v>0</v>
      </c>
      <c r="F52" s="83">
        <v>35282.71</v>
      </c>
      <c r="G52" s="83">
        <v>71761.289999999994</v>
      </c>
      <c r="H52" s="83">
        <v>187000</v>
      </c>
      <c r="I52" s="83">
        <f t="shared" ref="I52:I60" si="8">+H52-C52-D52-E52-F52-G52</f>
        <v>79956.000000000015</v>
      </c>
      <c r="J52" s="84" t="s">
        <v>51</v>
      </c>
      <c r="K52" s="84"/>
      <c r="L52" s="85" t="s">
        <v>52</v>
      </c>
    </row>
    <row r="53" spans="1:12" hidden="1" x14ac:dyDescent="0.25">
      <c r="A53" s="7" t="s">
        <v>36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38">
        <v>0</v>
      </c>
      <c r="I53" s="21">
        <f t="shared" si="8"/>
        <v>0</v>
      </c>
    </row>
    <row r="54" spans="1:12" hidden="1" x14ac:dyDescent="0.25">
      <c r="A54" s="7" t="s">
        <v>53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38">
        <v>0</v>
      </c>
      <c r="I54" s="21">
        <f t="shared" si="8"/>
        <v>0</v>
      </c>
    </row>
    <row r="55" spans="1:12" hidden="1" x14ac:dyDescent="0.25">
      <c r="A55" s="7" t="s">
        <v>54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38">
        <v>0</v>
      </c>
      <c r="I55" s="21">
        <f t="shared" si="8"/>
        <v>0</v>
      </c>
    </row>
    <row r="56" spans="1:12" hidden="1" x14ac:dyDescent="0.25">
      <c r="A56" s="7" t="s">
        <v>44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38">
        <v>0</v>
      </c>
      <c r="I56" s="21">
        <f t="shared" si="8"/>
        <v>0</v>
      </c>
    </row>
    <row r="57" spans="1:12" hidden="1" x14ac:dyDescent="0.25">
      <c r="A57" s="7" t="s">
        <v>45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38">
        <v>0</v>
      </c>
      <c r="I57" s="21">
        <f t="shared" si="8"/>
        <v>0</v>
      </c>
    </row>
    <row r="58" spans="1:12" hidden="1" x14ac:dyDescent="0.25">
      <c r="A58" s="7" t="s">
        <v>38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38">
        <v>0</v>
      </c>
      <c r="I58" s="21">
        <f t="shared" si="8"/>
        <v>0</v>
      </c>
    </row>
    <row r="59" spans="1:12" hidden="1" x14ac:dyDescent="0.25">
      <c r="A59" s="7" t="s">
        <v>39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38">
        <v>0</v>
      </c>
      <c r="I59" s="21">
        <f t="shared" si="8"/>
        <v>0</v>
      </c>
    </row>
    <row r="60" spans="1:12" hidden="1" x14ac:dyDescent="0.25">
      <c r="A60" s="7" t="s">
        <v>40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38">
        <v>0</v>
      </c>
      <c r="I60" s="21">
        <f t="shared" si="8"/>
        <v>0</v>
      </c>
    </row>
    <row r="61" spans="1:12" s="18" customFormat="1" x14ac:dyDescent="0.25">
      <c r="A61" s="32" t="s">
        <v>55</v>
      </c>
      <c r="B61" s="33">
        <f>SUM(B52:B60)</f>
        <v>0</v>
      </c>
      <c r="C61" s="33">
        <f t="shared" ref="C61:H61" si="9">SUM(C52:C60)</f>
        <v>0</v>
      </c>
      <c r="D61" s="33">
        <f t="shared" si="9"/>
        <v>0</v>
      </c>
      <c r="E61" s="33">
        <f t="shared" si="9"/>
        <v>0</v>
      </c>
      <c r="F61" s="33">
        <f t="shared" si="9"/>
        <v>35282.71</v>
      </c>
      <c r="G61" s="33">
        <f t="shared" si="9"/>
        <v>71761.289999999994</v>
      </c>
      <c r="H61" s="33">
        <f t="shared" si="9"/>
        <v>187000</v>
      </c>
      <c r="I61" s="33">
        <f t="shared" ref="I61" si="10">SUM(I54:I60)</f>
        <v>0</v>
      </c>
      <c r="L61" s="69"/>
    </row>
    <row r="62" spans="1:12" x14ac:dyDescent="0.25">
      <c r="A62" s="6"/>
      <c r="B62" s="21"/>
      <c r="C62" s="21"/>
      <c r="D62" s="21"/>
      <c r="E62" s="21"/>
      <c r="F62" s="21"/>
      <c r="G62" s="21"/>
      <c r="H62" s="38"/>
      <c r="I62" s="21"/>
    </row>
    <row r="63" spans="1:12" s="1" customFormat="1" hidden="1" x14ac:dyDescent="0.25">
      <c r="A63" s="10" t="s">
        <v>56</v>
      </c>
      <c r="B63" s="22"/>
      <c r="C63" s="22"/>
      <c r="D63" s="22"/>
      <c r="E63" s="22"/>
      <c r="F63" s="22"/>
      <c r="G63" s="22"/>
      <c r="H63" s="39"/>
      <c r="I63" s="22"/>
      <c r="L63" s="70"/>
    </row>
    <row r="64" spans="1:12" hidden="1" x14ac:dyDescent="0.25">
      <c r="A64" s="7" t="s">
        <v>43</v>
      </c>
      <c r="B64" s="21">
        <v>0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  <c r="H64" s="38">
        <v>0</v>
      </c>
      <c r="I64" s="21" t="e">
        <f>+H64-B64-C64-D64-E64-#REF!-F64</f>
        <v>#REF!</v>
      </c>
    </row>
    <row r="65" spans="1:12" hidden="1" x14ac:dyDescent="0.25">
      <c r="A65" s="7" t="s">
        <v>36</v>
      </c>
      <c r="B65" s="21">
        <v>0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38">
        <v>0</v>
      </c>
      <c r="I65" s="21" t="e">
        <f>+H65-B65-C65-D65-E65-#REF!-F65</f>
        <v>#REF!</v>
      </c>
    </row>
    <row r="66" spans="1:12" hidden="1" x14ac:dyDescent="0.25">
      <c r="A66" s="7" t="s">
        <v>44</v>
      </c>
      <c r="B66" s="21">
        <v>0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38">
        <v>0</v>
      </c>
      <c r="I66" s="21" t="e">
        <f>+H66-B66-C66-D66-E66-#REF!-F66</f>
        <v>#REF!</v>
      </c>
    </row>
    <row r="67" spans="1:12" hidden="1" x14ac:dyDescent="0.25">
      <c r="A67" s="7" t="s">
        <v>45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38">
        <v>0</v>
      </c>
      <c r="I67" s="21" t="e">
        <f>+H67-B67-C67-D67-E67-#REF!-F67</f>
        <v>#REF!</v>
      </c>
    </row>
    <row r="68" spans="1:12" hidden="1" x14ac:dyDescent="0.25">
      <c r="A68" s="7" t="s">
        <v>38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38">
        <v>0</v>
      </c>
      <c r="I68" s="21" t="e">
        <f>+H68-B68-C68-D68-E68-#REF!-F68</f>
        <v>#REF!</v>
      </c>
    </row>
    <row r="69" spans="1:12" hidden="1" x14ac:dyDescent="0.25">
      <c r="A69" s="7" t="s">
        <v>39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38">
        <v>0</v>
      </c>
      <c r="I69" s="21" t="e">
        <f>+H69-B69-C69-D69-E69-#REF!-F69</f>
        <v>#REF!</v>
      </c>
    </row>
    <row r="70" spans="1:12" hidden="1" x14ac:dyDescent="0.25">
      <c r="A70" s="7" t="s">
        <v>40</v>
      </c>
      <c r="B70" s="21">
        <v>0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38">
        <v>0</v>
      </c>
      <c r="I70" s="21" t="e">
        <f>+H70-B70-C70-D70-E70-#REF!-F70</f>
        <v>#REF!</v>
      </c>
    </row>
    <row r="71" spans="1:12" s="18" customFormat="1" hidden="1" x14ac:dyDescent="0.25">
      <c r="A71" s="16" t="s">
        <v>57</v>
      </c>
      <c r="B71" s="23">
        <f>SUM(B64:B70)</f>
        <v>0</v>
      </c>
      <c r="C71" s="23">
        <f t="shared" ref="C71:I71" si="11">SUM(C64:C70)</f>
        <v>0</v>
      </c>
      <c r="D71" s="23">
        <f t="shared" si="11"/>
        <v>0</v>
      </c>
      <c r="E71" s="23">
        <f t="shared" si="11"/>
        <v>0</v>
      </c>
      <c r="F71" s="23">
        <f t="shared" si="11"/>
        <v>0</v>
      </c>
      <c r="G71" s="23">
        <f t="shared" si="11"/>
        <v>0</v>
      </c>
      <c r="H71" s="33">
        <f t="shared" si="11"/>
        <v>0</v>
      </c>
      <c r="I71" s="23" t="e">
        <f t="shared" si="11"/>
        <v>#REF!</v>
      </c>
      <c r="J71" s="1"/>
      <c r="L71" s="69"/>
    </row>
    <row r="72" spans="1:12" x14ac:dyDescent="0.25">
      <c r="A72" s="10" t="s">
        <v>58</v>
      </c>
      <c r="B72" s="21"/>
      <c r="C72" s="21"/>
      <c r="D72" s="21"/>
      <c r="E72" s="21"/>
      <c r="F72" s="21"/>
      <c r="G72" s="21"/>
      <c r="H72" s="38"/>
      <c r="I72" s="21"/>
    </row>
    <row r="73" spans="1:12" hidden="1" x14ac:dyDescent="0.25">
      <c r="A73" s="7" t="s">
        <v>59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  <c r="H73" s="38">
        <v>0</v>
      </c>
      <c r="I73" s="21">
        <f t="shared" ref="I73:I76" si="12">+H73-C73-D73-E73-F73-G73</f>
        <v>0</v>
      </c>
    </row>
    <row r="74" spans="1:12" hidden="1" x14ac:dyDescent="0.25">
      <c r="A74" s="7" t="s">
        <v>36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38">
        <v>0</v>
      </c>
      <c r="I74" s="21">
        <f t="shared" si="12"/>
        <v>0</v>
      </c>
    </row>
    <row r="75" spans="1:12" hidden="1" x14ac:dyDescent="0.25">
      <c r="A75" s="7" t="s">
        <v>44</v>
      </c>
      <c r="B75" s="21">
        <v>0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38">
        <v>0</v>
      </c>
      <c r="I75" s="21">
        <f t="shared" si="12"/>
        <v>0</v>
      </c>
    </row>
    <row r="76" spans="1:12" x14ac:dyDescent="0.25">
      <c r="A76" s="7" t="s">
        <v>60</v>
      </c>
      <c r="B76" s="21">
        <v>0</v>
      </c>
      <c r="C76" s="21">
        <v>69324</v>
      </c>
      <c r="D76" s="21">
        <v>81226.8</v>
      </c>
      <c r="E76" s="21">
        <v>114306.44</v>
      </c>
      <c r="F76" s="21">
        <v>0</v>
      </c>
      <c r="G76" s="21">
        <v>0</v>
      </c>
      <c r="H76" s="38">
        <v>264857</v>
      </c>
      <c r="I76" s="21">
        <f t="shared" si="12"/>
        <v>-0.24000000000523869</v>
      </c>
      <c r="J76" s="2" t="s">
        <v>33</v>
      </c>
      <c r="K76" t="s">
        <v>34</v>
      </c>
      <c r="L76" s="4" t="s">
        <v>35</v>
      </c>
    </row>
    <row r="77" spans="1:12" s="19" customFormat="1" x14ac:dyDescent="0.25">
      <c r="A77" s="32" t="s">
        <v>61</v>
      </c>
      <c r="B77" s="33">
        <f>SUM(B73:B76)</f>
        <v>0</v>
      </c>
      <c r="C77" s="33">
        <f t="shared" ref="C77:I77" si="13">SUM(C73:C76)</f>
        <v>69324</v>
      </c>
      <c r="D77" s="33">
        <f t="shared" si="13"/>
        <v>81226.8</v>
      </c>
      <c r="E77" s="33">
        <f t="shared" si="13"/>
        <v>114306.44</v>
      </c>
      <c r="F77" s="33">
        <f t="shared" si="13"/>
        <v>0</v>
      </c>
      <c r="G77" s="33">
        <f t="shared" si="13"/>
        <v>0</v>
      </c>
      <c r="H77" s="33">
        <f t="shared" si="13"/>
        <v>264857</v>
      </c>
      <c r="I77" s="33">
        <f t="shared" si="13"/>
        <v>-0.24000000000523869</v>
      </c>
      <c r="L77" s="72"/>
    </row>
    <row r="78" spans="1:12" x14ac:dyDescent="0.25">
      <c r="A78" s="6"/>
      <c r="B78" s="21"/>
      <c r="C78" s="21"/>
      <c r="D78" s="21"/>
      <c r="E78" s="21"/>
      <c r="F78" s="21"/>
      <c r="G78" s="21"/>
      <c r="H78" s="38"/>
      <c r="I78" s="21"/>
    </row>
    <row r="79" spans="1:12" s="1" customFormat="1" x14ac:dyDescent="0.25">
      <c r="A79" s="10" t="s">
        <v>62</v>
      </c>
      <c r="B79" s="22"/>
      <c r="C79" s="22"/>
      <c r="D79" s="22"/>
      <c r="E79" s="22"/>
      <c r="F79" s="22"/>
      <c r="G79" s="22"/>
      <c r="H79" s="39"/>
      <c r="I79" s="22"/>
      <c r="L79" s="70"/>
    </row>
    <row r="80" spans="1:12" x14ac:dyDescent="0.25">
      <c r="A80" s="49" t="s">
        <v>63</v>
      </c>
      <c r="B80" s="21">
        <v>0</v>
      </c>
      <c r="C80" s="21">
        <v>10151</v>
      </c>
      <c r="D80" s="21">
        <v>0</v>
      </c>
      <c r="E80" s="21">
        <v>0</v>
      </c>
      <c r="F80" s="21">
        <v>0</v>
      </c>
      <c r="G80" s="21">
        <v>0</v>
      </c>
      <c r="H80" s="38">
        <v>10151</v>
      </c>
      <c r="I80" s="21">
        <f t="shared" ref="I80" si="14">+H80-C80-D80-E80-F80-G80</f>
        <v>0</v>
      </c>
      <c r="J80" t="s">
        <v>33</v>
      </c>
      <c r="K80" t="s">
        <v>34</v>
      </c>
      <c r="L80" s="4" t="s">
        <v>35</v>
      </c>
    </row>
    <row r="81" spans="1:12" s="18" customFormat="1" x14ac:dyDescent="0.25">
      <c r="A81" s="32" t="s">
        <v>64</v>
      </c>
      <c r="B81" s="33">
        <f>SUM(B80)</f>
        <v>0</v>
      </c>
      <c r="C81" s="33">
        <f t="shared" ref="C81:I81" si="15">SUM(C80)</f>
        <v>10151</v>
      </c>
      <c r="D81" s="33">
        <f t="shared" si="15"/>
        <v>0</v>
      </c>
      <c r="E81" s="33">
        <f t="shared" si="15"/>
        <v>0</v>
      </c>
      <c r="F81" s="33">
        <f t="shared" si="15"/>
        <v>0</v>
      </c>
      <c r="G81" s="33">
        <f t="shared" si="15"/>
        <v>0</v>
      </c>
      <c r="H81" s="33">
        <f t="shared" si="15"/>
        <v>10151</v>
      </c>
      <c r="I81" s="33">
        <f t="shared" si="15"/>
        <v>0</v>
      </c>
      <c r="L81" s="69"/>
    </row>
    <row r="82" spans="1:12" x14ac:dyDescent="0.25">
      <c r="A82" s="6"/>
      <c r="B82" s="21"/>
      <c r="C82" s="21"/>
      <c r="D82" s="21"/>
      <c r="E82" s="21"/>
      <c r="F82" s="21"/>
      <c r="G82" s="21"/>
      <c r="H82" s="38"/>
      <c r="I82" s="21"/>
    </row>
    <row r="83" spans="1:12" s="1" customFormat="1" hidden="1" x14ac:dyDescent="0.25">
      <c r="A83" s="10" t="s">
        <v>65</v>
      </c>
      <c r="B83" s="22"/>
      <c r="C83" s="22"/>
      <c r="D83" s="22"/>
      <c r="E83" s="22"/>
      <c r="F83" s="22"/>
      <c r="G83" s="22"/>
      <c r="H83" s="39"/>
      <c r="I83" s="22"/>
      <c r="L83" s="70"/>
    </row>
    <row r="84" spans="1:12" hidden="1" x14ac:dyDescent="0.25">
      <c r="A84" s="7" t="s">
        <v>43</v>
      </c>
      <c r="B84" s="21">
        <v>0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38">
        <v>0</v>
      </c>
      <c r="I84" s="21" t="e">
        <f>+H84-B84-C84-D84-E84-#REF!-F84</f>
        <v>#REF!</v>
      </c>
    </row>
    <row r="85" spans="1:12" hidden="1" x14ac:dyDescent="0.25">
      <c r="A85" s="7" t="s">
        <v>36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38">
        <v>0</v>
      </c>
      <c r="I85" s="21" t="e">
        <f>+H85-B85-C85-D85-E85-#REF!-F85</f>
        <v>#REF!</v>
      </c>
    </row>
    <row r="86" spans="1:12" hidden="1" x14ac:dyDescent="0.25">
      <c r="A86" s="7" t="s">
        <v>44</v>
      </c>
      <c r="B86" s="21">
        <v>0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38">
        <v>0</v>
      </c>
      <c r="I86" s="21" t="e">
        <f>+H86-B86-C86-D86-E86-#REF!-F86</f>
        <v>#REF!</v>
      </c>
    </row>
    <row r="87" spans="1:12" hidden="1" x14ac:dyDescent="0.25">
      <c r="A87" s="7" t="s">
        <v>45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38">
        <v>0</v>
      </c>
      <c r="I87" s="21" t="e">
        <f>+H87-B87-C87-D87-E87-#REF!-F87</f>
        <v>#REF!</v>
      </c>
    </row>
    <row r="88" spans="1:12" hidden="1" x14ac:dyDescent="0.25">
      <c r="A88" s="7" t="s">
        <v>38</v>
      </c>
      <c r="B88" s="21">
        <v>0</v>
      </c>
      <c r="C88" s="21">
        <v>0</v>
      </c>
      <c r="D88" s="21">
        <v>0</v>
      </c>
      <c r="E88" s="21">
        <v>0</v>
      </c>
      <c r="F88" s="21">
        <v>0</v>
      </c>
      <c r="G88" s="21">
        <v>0</v>
      </c>
      <c r="H88" s="38">
        <v>0</v>
      </c>
      <c r="I88" s="21" t="e">
        <f>+H88-B88-C88-D88-E88-#REF!-F88</f>
        <v>#REF!</v>
      </c>
    </row>
    <row r="89" spans="1:12" hidden="1" x14ac:dyDescent="0.25">
      <c r="A89" s="7" t="s">
        <v>39</v>
      </c>
      <c r="B89" s="21">
        <v>0</v>
      </c>
      <c r="C89" s="21">
        <v>0</v>
      </c>
      <c r="D89" s="21">
        <v>0</v>
      </c>
      <c r="E89" s="21">
        <v>0</v>
      </c>
      <c r="F89" s="21">
        <v>0</v>
      </c>
      <c r="G89" s="21">
        <v>0</v>
      </c>
      <c r="H89" s="38">
        <v>0</v>
      </c>
      <c r="I89" s="21" t="e">
        <f>+H89-B89-C89-D89-E89-#REF!-F89</f>
        <v>#REF!</v>
      </c>
    </row>
    <row r="90" spans="1:12" hidden="1" x14ac:dyDescent="0.25">
      <c r="A90" s="7" t="s">
        <v>40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38">
        <v>0</v>
      </c>
      <c r="I90" s="21" t="e">
        <f>+H90-B90-C90-D90-E90-#REF!-F90</f>
        <v>#REF!</v>
      </c>
    </row>
    <row r="91" spans="1:12" s="18" customFormat="1" hidden="1" x14ac:dyDescent="0.25">
      <c r="A91" s="16" t="s">
        <v>66</v>
      </c>
      <c r="B91" s="23">
        <f>SUM(B84:B90)</f>
        <v>0</v>
      </c>
      <c r="C91" s="23">
        <f t="shared" ref="C91:I91" si="16">SUM(C84:C90)</f>
        <v>0</v>
      </c>
      <c r="D91" s="23">
        <f t="shared" si="16"/>
        <v>0</v>
      </c>
      <c r="E91" s="23">
        <f t="shared" si="16"/>
        <v>0</v>
      </c>
      <c r="F91" s="23">
        <f t="shared" si="16"/>
        <v>0</v>
      </c>
      <c r="G91" s="23">
        <f t="shared" si="16"/>
        <v>0</v>
      </c>
      <c r="H91" s="33">
        <f t="shared" si="16"/>
        <v>0</v>
      </c>
      <c r="I91" s="23" t="e">
        <f t="shared" si="16"/>
        <v>#REF!</v>
      </c>
      <c r="L91" s="69"/>
    </row>
    <row r="92" spans="1:12" hidden="1" x14ac:dyDescent="0.25">
      <c r="A92" s="6"/>
      <c r="B92" s="21"/>
      <c r="C92" s="21"/>
      <c r="D92" s="21"/>
      <c r="E92" s="21"/>
      <c r="F92" s="21"/>
      <c r="G92" s="21"/>
      <c r="H92" s="38"/>
      <c r="I92" s="21"/>
    </row>
    <row r="93" spans="1:12" s="1" customFormat="1" x14ac:dyDescent="0.25">
      <c r="A93" s="10" t="s">
        <v>67</v>
      </c>
      <c r="B93" s="22"/>
      <c r="C93" s="22"/>
      <c r="D93" s="22"/>
      <c r="E93" s="22"/>
      <c r="F93" s="22"/>
      <c r="G93" s="22"/>
      <c r="H93" s="39"/>
      <c r="I93" s="22"/>
      <c r="L93" s="70"/>
    </row>
    <row r="94" spans="1:12" x14ac:dyDescent="0.25">
      <c r="A94" s="49" t="s">
        <v>68</v>
      </c>
      <c r="B94" s="21">
        <v>0</v>
      </c>
      <c r="C94" s="21">
        <v>0</v>
      </c>
      <c r="D94" s="21">
        <v>0</v>
      </c>
      <c r="E94" s="21">
        <v>11164.48</v>
      </c>
      <c r="F94" s="21"/>
      <c r="G94" s="21">
        <v>0</v>
      </c>
      <c r="H94" s="38">
        <v>0</v>
      </c>
      <c r="I94" s="21">
        <f t="shared" ref="I94:I102" si="17">+H94-C94-D94-E94-F94-G94</f>
        <v>-11164.48</v>
      </c>
      <c r="J94" t="s">
        <v>33</v>
      </c>
      <c r="K94" t="s">
        <v>34</v>
      </c>
      <c r="L94" s="73">
        <v>44628</v>
      </c>
    </row>
    <row r="95" spans="1:12" x14ac:dyDescent="0.25">
      <c r="A95" s="48" t="s">
        <v>69</v>
      </c>
      <c r="B95" s="21">
        <v>0</v>
      </c>
      <c r="C95" s="21">
        <v>0</v>
      </c>
      <c r="D95" s="21">
        <v>0</v>
      </c>
      <c r="E95" s="21">
        <v>6400</v>
      </c>
      <c r="F95" s="21">
        <v>0</v>
      </c>
      <c r="G95" s="21">
        <v>0</v>
      </c>
      <c r="H95" s="38">
        <v>6400</v>
      </c>
      <c r="I95" s="21">
        <f t="shared" si="17"/>
        <v>0</v>
      </c>
      <c r="J95" t="s">
        <v>33</v>
      </c>
      <c r="K95" t="s">
        <v>34</v>
      </c>
      <c r="L95" s="73">
        <v>44628</v>
      </c>
    </row>
    <row r="96" spans="1:12" x14ac:dyDescent="0.25">
      <c r="A96" s="7" t="s">
        <v>44</v>
      </c>
      <c r="B96" s="21">
        <v>0</v>
      </c>
      <c r="C96" s="21">
        <v>10207.6</v>
      </c>
      <c r="D96" s="21">
        <v>0</v>
      </c>
      <c r="E96" s="21">
        <v>0</v>
      </c>
      <c r="F96" s="21">
        <v>0</v>
      </c>
      <c r="G96" s="21">
        <v>0</v>
      </c>
      <c r="H96" s="38">
        <v>0</v>
      </c>
      <c r="I96" s="21">
        <f t="shared" si="17"/>
        <v>-10207.6</v>
      </c>
      <c r="J96" t="s">
        <v>33</v>
      </c>
      <c r="K96" t="s">
        <v>34</v>
      </c>
      <c r="L96" s="73">
        <v>44628</v>
      </c>
    </row>
    <row r="97" spans="1:12" x14ac:dyDescent="0.25">
      <c r="A97" s="48" t="s">
        <v>70</v>
      </c>
      <c r="B97" s="21">
        <v>0</v>
      </c>
      <c r="C97" s="21">
        <v>50000</v>
      </c>
      <c r="D97" s="21">
        <v>0</v>
      </c>
      <c r="E97" s="21">
        <v>0</v>
      </c>
      <c r="F97" s="21">
        <v>0</v>
      </c>
      <c r="G97" s="21">
        <v>0</v>
      </c>
      <c r="H97" s="38">
        <v>50000</v>
      </c>
      <c r="I97" s="21">
        <f t="shared" si="17"/>
        <v>0</v>
      </c>
      <c r="J97" t="s">
        <v>33</v>
      </c>
      <c r="K97" t="s">
        <v>34</v>
      </c>
      <c r="L97" s="73">
        <v>44628</v>
      </c>
    </row>
    <row r="98" spans="1:12" x14ac:dyDescent="0.25">
      <c r="A98" s="48" t="s">
        <v>71</v>
      </c>
      <c r="B98" s="21"/>
      <c r="C98" s="21"/>
      <c r="D98" s="21">
        <v>151414</v>
      </c>
      <c r="E98" s="21"/>
      <c r="F98" s="21"/>
      <c r="G98" s="21"/>
      <c r="H98" s="38">
        <v>0</v>
      </c>
      <c r="I98" s="21">
        <f t="shared" si="17"/>
        <v>-151414</v>
      </c>
      <c r="J98" t="s">
        <v>33</v>
      </c>
      <c r="K98" t="s">
        <v>34</v>
      </c>
      <c r="L98" s="73">
        <v>44628</v>
      </c>
    </row>
    <row r="99" spans="1:12" x14ac:dyDescent="0.25">
      <c r="A99" s="48" t="s">
        <v>72</v>
      </c>
      <c r="B99" s="21">
        <v>0</v>
      </c>
      <c r="C99" s="21">
        <v>1825.25</v>
      </c>
      <c r="D99" s="21">
        <v>1314254.29</v>
      </c>
      <c r="E99" s="21">
        <f>740857.27-26610</f>
        <v>714247.27</v>
      </c>
      <c r="F99" s="21">
        <v>0</v>
      </c>
      <c r="G99" s="21">
        <v>0</v>
      </c>
      <c r="H99" s="38">
        <f>2287028-6400-14900</f>
        <v>2265728</v>
      </c>
      <c r="I99" s="21">
        <f t="shared" si="17"/>
        <v>235401.18999999994</v>
      </c>
      <c r="J99" t="s">
        <v>33</v>
      </c>
      <c r="K99" t="s">
        <v>34</v>
      </c>
      <c r="L99" s="73">
        <v>44628</v>
      </c>
    </row>
    <row r="100" spans="1:12" x14ac:dyDescent="0.25">
      <c r="A100" s="48" t="s">
        <v>73</v>
      </c>
      <c r="B100" s="21">
        <v>0</v>
      </c>
      <c r="C100" s="21">
        <v>0</v>
      </c>
      <c r="D100" s="21">
        <v>0</v>
      </c>
      <c r="E100" s="21">
        <v>26610</v>
      </c>
      <c r="F100" s="21">
        <v>0</v>
      </c>
      <c r="G100" s="21">
        <v>0</v>
      </c>
      <c r="H100" s="38">
        <v>26610</v>
      </c>
      <c r="I100" s="21">
        <f t="shared" si="17"/>
        <v>0</v>
      </c>
      <c r="J100" t="s">
        <v>33</v>
      </c>
      <c r="K100" t="s">
        <v>34</v>
      </c>
      <c r="L100" s="73">
        <v>45203</v>
      </c>
    </row>
    <row r="101" spans="1:12" x14ac:dyDescent="0.25">
      <c r="A101" s="48" t="s">
        <v>74</v>
      </c>
      <c r="B101" s="21"/>
      <c r="C101" s="21"/>
      <c r="D101" s="21">
        <v>14900</v>
      </c>
      <c r="E101" s="21"/>
      <c r="F101" s="21"/>
      <c r="G101" s="21"/>
      <c r="H101" s="38">
        <v>14900</v>
      </c>
      <c r="I101" s="21">
        <f t="shared" si="17"/>
        <v>0</v>
      </c>
      <c r="J101" t="s">
        <v>33</v>
      </c>
      <c r="K101" t="s">
        <v>34</v>
      </c>
      <c r="L101" s="73">
        <v>44628</v>
      </c>
    </row>
    <row r="102" spans="1:12" x14ac:dyDescent="0.25">
      <c r="A102" s="48" t="s">
        <v>75</v>
      </c>
      <c r="B102" s="21">
        <v>0</v>
      </c>
      <c r="C102" s="21">
        <v>86760.97</v>
      </c>
      <c r="D102" s="21">
        <v>0</v>
      </c>
      <c r="E102" s="21">
        <v>0</v>
      </c>
      <c r="F102" s="21">
        <v>0</v>
      </c>
      <c r="G102" s="21">
        <v>0</v>
      </c>
      <c r="H102" s="38">
        <v>0</v>
      </c>
      <c r="I102" s="21">
        <f t="shared" si="17"/>
        <v>-86760.97</v>
      </c>
      <c r="J102" t="s">
        <v>33</v>
      </c>
      <c r="K102" t="s">
        <v>34</v>
      </c>
      <c r="L102" s="73">
        <v>44628</v>
      </c>
    </row>
    <row r="103" spans="1:12" s="18" customFormat="1" x14ac:dyDescent="0.25">
      <c r="A103" s="32" t="s">
        <v>76</v>
      </c>
      <c r="B103" s="33">
        <f t="shared" ref="B103:I103" si="18">SUM(B94:B102)</f>
        <v>0</v>
      </c>
      <c r="C103" s="33">
        <f t="shared" si="18"/>
        <v>148793.82</v>
      </c>
      <c r="D103" s="33">
        <f t="shared" si="18"/>
        <v>1480568.29</v>
      </c>
      <c r="E103" s="33">
        <f t="shared" si="18"/>
        <v>758421.75</v>
      </c>
      <c r="F103" s="33">
        <f t="shared" si="18"/>
        <v>0</v>
      </c>
      <c r="G103" s="33">
        <f t="shared" si="18"/>
        <v>0</v>
      </c>
      <c r="H103" s="33">
        <f t="shared" si="18"/>
        <v>2363638</v>
      </c>
      <c r="I103" s="33">
        <f t="shared" si="18"/>
        <v>-24145.860000000073</v>
      </c>
      <c r="L103" s="69"/>
    </row>
    <row r="104" spans="1:12" x14ac:dyDescent="0.25">
      <c r="A104" s="6"/>
      <c r="B104" s="21"/>
      <c r="C104" s="21"/>
      <c r="D104" s="21"/>
      <c r="E104" s="21"/>
      <c r="F104" s="21"/>
      <c r="G104" s="21"/>
      <c r="H104" s="38"/>
      <c r="I104" s="21"/>
    </row>
    <row r="105" spans="1:12" x14ac:dyDescent="0.25">
      <c r="A105" s="10" t="s">
        <v>77</v>
      </c>
      <c r="B105" s="21"/>
      <c r="C105" s="21"/>
      <c r="D105" s="21"/>
      <c r="E105" s="21"/>
      <c r="F105" s="21"/>
      <c r="G105" s="21"/>
      <c r="H105" s="38"/>
      <c r="I105" s="21"/>
    </row>
    <row r="106" spans="1:12" x14ac:dyDescent="0.25">
      <c r="A106" s="48" t="s">
        <v>78</v>
      </c>
      <c r="B106" s="21">
        <v>0</v>
      </c>
      <c r="C106" s="21">
        <v>19775</v>
      </c>
      <c r="D106" s="21">
        <v>0</v>
      </c>
      <c r="E106" s="21">
        <v>0</v>
      </c>
      <c r="F106" s="21">
        <v>0</v>
      </c>
      <c r="G106" s="21">
        <v>0</v>
      </c>
      <c r="H106" s="38">
        <v>19775</v>
      </c>
      <c r="I106" s="21">
        <f t="shared" ref="I106:I119" si="19">+H106-C106-D106-E106-F106-G106</f>
        <v>0</v>
      </c>
      <c r="J106" t="s">
        <v>33</v>
      </c>
      <c r="K106" t="s">
        <v>34</v>
      </c>
      <c r="L106" s="73">
        <v>44642</v>
      </c>
    </row>
    <row r="107" spans="1:12" hidden="1" x14ac:dyDescent="0.25">
      <c r="A107" s="7" t="s">
        <v>43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  <c r="H107" s="38">
        <v>0</v>
      </c>
      <c r="I107" s="21">
        <f t="shared" si="19"/>
        <v>0</v>
      </c>
      <c r="J107" t="s">
        <v>33</v>
      </c>
      <c r="K107" t="s">
        <v>34</v>
      </c>
    </row>
    <row r="108" spans="1:12" x14ac:dyDescent="0.25">
      <c r="A108" s="48" t="s">
        <v>79</v>
      </c>
      <c r="B108" s="21">
        <v>0</v>
      </c>
      <c r="C108" s="21">
        <v>900</v>
      </c>
      <c r="D108" s="21">
        <v>0</v>
      </c>
      <c r="E108" s="21">
        <v>0</v>
      </c>
      <c r="F108" s="21">
        <v>0</v>
      </c>
      <c r="G108" s="21">
        <v>0</v>
      </c>
      <c r="H108" s="38">
        <v>900</v>
      </c>
      <c r="I108" s="21">
        <f t="shared" si="19"/>
        <v>0</v>
      </c>
      <c r="J108" t="s">
        <v>33</v>
      </c>
      <c r="K108" t="s">
        <v>34</v>
      </c>
      <c r="L108" s="73">
        <v>44642</v>
      </c>
    </row>
    <row r="109" spans="1:12" x14ac:dyDescent="0.25">
      <c r="A109" s="48" t="s">
        <v>80</v>
      </c>
      <c r="B109" s="21">
        <v>0</v>
      </c>
      <c r="C109" s="21">
        <v>8675.25</v>
      </c>
      <c r="D109" s="21">
        <v>377815.18</v>
      </c>
      <c r="E109" s="21">
        <v>97182.77</v>
      </c>
      <c r="F109" s="21">
        <v>0</v>
      </c>
      <c r="G109" s="21">
        <v>0</v>
      </c>
      <c r="H109" s="38">
        <f>104000+356440+35000</f>
        <v>495440</v>
      </c>
      <c r="I109" s="21">
        <f t="shared" si="19"/>
        <v>11766.800000000003</v>
      </c>
      <c r="J109" t="s">
        <v>33</v>
      </c>
      <c r="K109" t="s">
        <v>34</v>
      </c>
      <c r="L109" s="73" t="s">
        <v>81</v>
      </c>
    </row>
    <row r="110" spans="1:12" x14ac:dyDescent="0.25">
      <c r="A110" s="48" t="s">
        <v>82</v>
      </c>
      <c r="B110" s="21">
        <v>0</v>
      </c>
      <c r="C110" s="21">
        <v>526</v>
      </c>
      <c r="D110" s="21">
        <v>0</v>
      </c>
      <c r="E110" s="21">
        <v>0</v>
      </c>
      <c r="F110" s="21">
        <v>0</v>
      </c>
      <c r="G110" s="21">
        <v>0</v>
      </c>
      <c r="H110" s="38">
        <v>526</v>
      </c>
      <c r="I110" s="21">
        <f t="shared" si="19"/>
        <v>0</v>
      </c>
      <c r="J110" t="s">
        <v>33</v>
      </c>
      <c r="K110" t="s">
        <v>34</v>
      </c>
      <c r="L110" s="73">
        <v>44642</v>
      </c>
    </row>
    <row r="111" spans="1:12" x14ac:dyDescent="0.25">
      <c r="A111" s="48" t="s">
        <v>83</v>
      </c>
      <c r="B111" s="21">
        <v>0</v>
      </c>
      <c r="C111" s="21">
        <v>0</v>
      </c>
      <c r="D111" s="21">
        <v>0</v>
      </c>
      <c r="E111" s="21">
        <v>68844.53</v>
      </c>
      <c r="F111" s="21">
        <v>51155.13</v>
      </c>
      <c r="G111" s="21">
        <v>0</v>
      </c>
      <c r="H111" s="38">
        <v>120000</v>
      </c>
      <c r="I111" s="21">
        <f t="shared" si="19"/>
        <v>0.3400000000037835</v>
      </c>
      <c r="J111" t="s">
        <v>33</v>
      </c>
      <c r="L111" s="73">
        <v>44782</v>
      </c>
    </row>
    <row r="112" spans="1:12" x14ac:dyDescent="0.25">
      <c r="A112" s="7" t="s">
        <v>84</v>
      </c>
      <c r="B112" s="21">
        <v>0</v>
      </c>
      <c r="C112" s="21">
        <v>0</v>
      </c>
      <c r="D112" s="21">
        <v>594.47</v>
      </c>
      <c r="E112" s="21">
        <v>0</v>
      </c>
      <c r="F112" s="21">
        <v>0</v>
      </c>
      <c r="G112" s="21">
        <v>0</v>
      </c>
      <c r="H112" s="38">
        <v>0</v>
      </c>
      <c r="I112" s="21">
        <f t="shared" si="19"/>
        <v>-594.47</v>
      </c>
      <c r="J112" t="s">
        <v>33</v>
      </c>
      <c r="K112" t="s">
        <v>34</v>
      </c>
      <c r="L112" s="4" t="s">
        <v>35</v>
      </c>
    </row>
    <row r="113" spans="1:13" hidden="1" x14ac:dyDescent="0.25">
      <c r="A113" s="7" t="s">
        <v>85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38">
        <v>0</v>
      </c>
      <c r="I113" s="21">
        <f t="shared" si="19"/>
        <v>0</v>
      </c>
      <c r="K113" t="s">
        <v>34</v>
      </c>
    </row>
    <row r="114" spans="1:13" x14ac:dyDescent="0.25">
      <c r="A114" s="82" t="s">
        <v>86</v>
      </c>
      <c r="B114" s="83">
        <v>0</v>
      </c>
      <c r="C114" s="83">
        <v>30511.39</v>
      </c>
      <c r="D114" s="83">
        <v>2603.2800000000002</v>
      </c>
      <c r="E114" s="83">
        <v>6927.17</v>
      </c>
      <c r="F114" s="83">
        <v>5961.97</v>
      </c>
      <c r="G114" s="83">
        <v>0</v>
      </c>
      <c r="H114" s="83">
        <v>50000</v>
      </c>
      <c r="I114" s="83">
        <f>+H114-C114-D114-E114-F114-G114</f>
        <v>3996.1900000000014</v>
      </c>
      <c r="J114" s="84" t="s">
        <v>33</v>
      </c>
      <c r="K114" s="84"/>
      <c r="L114" s="86">
        <v>44642</v>
      </c>
    </row>
    <row r="115" spans="1:13" x14ac:dyDescent="0.25">
      <c r="A115" s="48" t="s">
        <v>87</v>
      </c>
      <c r="B115" s="21">
        <v>0</v>
      </c>
      <c r="C115" s="21">
        <v>0</v>
      </c>
      <c r="D115" s="21">
        <v>12852.97</v>
      </c>
      <c r="E115" s="21">
        <v>0</v>
      </c>
      <c r="F115" s="21">
        <v>0</v>
      </c>
      <c r="G115" s="21">
        <v>0</v>
      </c>
      <c r="H115" s="38">
        <v>12853</v>
      </c>
      <c r="I115" s="21">
        <f t="shared" si="19"/>
        <v>3.0000000000654836E-2</v>
      </c>
      <c r="J115" t="s">
        <v>33</v>
      </c>
      <c r="K115" t="s">
        <v>34</v>
      </c>
      <c r="L115" s="73">
        <v>44642</v>
      </c>
    </row>
    <row r="116" spans="1:13" hidden="1" x14ac:dyDescent="0.25">
      <c r="A116" s="7" t="s">
        <v>88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  <c r="G116" s="21">
        <v>0</v>
      </c>
      <c r="H116" s="38">
        <v>0</v>
      </c>
      <c r="I116" s="21">
        <f t="shared" si="19"/>
        <v>0</v>
      </c>
    </row>
    <row r="117" spans="1:13" x14ac:dyDescent="0.25">
      <c r="A117" s="87" t="s">
        <v>89</v>
      </c>
      <c r="B117" s="88">
        <v>0</v>
      </c>
      <c r="C117" s="88">
        <v>0</v>
      </c>
      <c r="D117" s="88">
        <v>0</v>
      </c>
      <c r="E117" s="88">
        <v>0</v>
      </c>
      <c r="F117" s="88">
        <v>0</v>
      </c>
      <c r="G117" s="88">
        <v>0</v>
      </c>
      <c r="H117" s="88">
        <v>500000</v>
      </c>
      <c r="I117" s="88">
        <f t="shared" si="19"/>
        <v>500000</v>
      </c>
      <c r="J117" s="89" t="s">
        <v>33</v>
      </c>
      <c r="K117" s="89"/>
      <c r="L117" s="90">
        <v>44642</v>
      </c>
    </row>
    <row r="118" spans="1:13" x14ac:dyDescent="0.25">
      <c r="A118" s="87" t="s">
        <v>90</v>
      </c>
      <c r="B118" s="88"/>
      <c r="C118" s="88"/>
      <c r="D118" s="88"/>
      <c r="E118" s="88"/>
      <c r="F118" s="88">
        <v>2970</v>
      </c>
      <c r="G118" s="88">
        <v>50887.9</v>
      </c>
      <c r="H118" s="88">
        <f>178679-19775-900-526-12853</f>
        <v>144625</v>
      </c>
      <c r="I118" s="88">
        <f t="shared" si="19"/>
        <v>90767.1</v>
      </c>
      <c r="J118" s="89" t="s">
        <v>91</v>
      </c>
      <c r="K118" s="89"/>
      <c r="L118" s="90">
        <v>44642</v>
      </c>
    </row>
    <row r="119" spans="1:13" x14ac:dyDescent="0.25">
      <c r="A119" s="7" t="s">
        <v>92</v>
      </c>
      <c r="B119" s="21">
        <v>0</v>
      </c>
      <c r="C119" s="21">
        <v>0</v>
      </c>
      <c r="D119" s="21">
        <v>0</v>
      </c>
      <c r="E119" s="21">
        <v>13070</v>
      </c>
      <c r="F119" s="21">
        <v>0</v>
      </c>
      <c r="G119" s="21">
        <v>0</v>
      </c>
      <c r="H119" s="38">
        <v>0</v>
      </c>
      <c r="I119" s="21">
        <f t="shared" si="19"/>
        <v>-13070</v>
      </c>
      <c r="J119" t="s">
        <v>33</v>
      </c>
      <c r="K119" t="s">
        <v>34</v>
      </c>
      <c r="L119" s="4" t="s">
        <v>35</v>
      </c>
    </row>
    <row r="120" spans="1:13" s="18" customFormat="1" x14ac:dyDescent="0.25">
      <c r="A120" s="32" t="s">
        <v>93</v>
      </c>
      <c r="B120" s="33">
        <f>SUM(B106:B119)</f>
        <v>0</v>
      </c>
      <c r="C120" s="33">
        <f>SUM(C106:C119)</f>
        <v>60387.64</v>
      </c>
      <c r="D120" s="33">
        <f t="shared" ref="D120:H120" si="20">SUM(D106:D119)</f>
        <v>393865.89999999997</v>
      </c>
      <c r="E120" s="33">
        <f t="shared" si="20"/>
        <v>186024.47</v>
      </c>
      <c r="F120" s="33">
        <f t="shared" si="20"/>
        <v>60087.1</v>
      </c>
      <c r="G120" s="33">
        <f t="shared" si="20"/>
        <v>50887.9</v>
      </c>
      <c r="H120" s="33">
        <f t="shared" si="20"/>
        <v>1344119</v>
      </c>
      <c r="I120" s="33">
        <f>SUM(I106:I119)</f>
        <v>592865.99</v>
      </c>
      <c r="L120" s="69"/>
    </row>
    <row r="121" spans="1:13" x14ac:dyDescent="0.25">
      <c r="A121" s="6"/>
      <c r="B121" s="21"/>
      <c r="C121" s="21"/>
      <c r="D121" s="21"/>
      <c r="E121" s="21"/>
      <c r="F121" s="21"/>
      <c r="G121" s="21"/>
      <c r="H121" s="38"/>
      <c r="I121" s="21"/>
    </row>
    <row r="122" spans="1:13" x14ac:dyDescent="0.25">
      <c r="A122" s="10" t="s">
        <v>94</v>
      </c>
      <c r="B122" s="21"/>
      <c r="C122" s="21"/>
      <c r="D122" s="21"/>
      <c r="E122" s="21"/>
      <c r="F122" s="21"/>
      <c r="G122" s="21"/>
      <c r="H122" s="38"/>
      <c r="I122" s="21"/>
    </row>
    <row r="123" spans="1:13" hidden="1" x14ac:dyDescent="0.25">
      <c r="A123" s="7" t="s">
        <v>95</v>
      </c>
      <c r="B123" s="21">
        <v>0</v>
      </c>
      <c r="C123" s="21">
        <v>0</v>
      </c>
      <c r="D123" s="21">
        <v>0</v>
      </c>
      <c r="E123" s="21">
        <v>0</v>
      </c>
      <c r="F123" s="21">
        <v>0</v>
      </c>
      <c r="G123" s="21">
        <v>0</v>
      </c>
      <c r="H123" s="38">
        <v>0</v>
      </c>
      <c r="I123" s="21">
        <f t="shared" ref="I123:I131" si="21">+H123-C123-D123-E123-F123-G123</f>
        <v>0</v>
      </c>
    </row>
    <row r="124" spans="1:13" hidden="1" x14ac:dyDescent="0.25">
      <c r="A124" s="7" t="s">
        <v>43</v>
      </c>
      <c r="B124" s="21">
        <v>0</v>
      </c>
      <c r="C124" s="21">
        <v>0</v>
      </c>
      <c r="D124" s="21">
        <v>0</v>
      </c>
      <c r="E124" s="21">
        <v>0</v>
      </c>
      <c r="F124" s="21">
        <v>0</v>
      </c>
      <c r="G124" s="21">
        <v>0</v>
      </c>
      <c r="H124" s="38">
        <v>0</v>
      </c>
      <c r="I124" s="21">
        <f t="shared" si="21"/>
        <v>0</v>
      </c>
    </row>
    <row r="125" spans="1:13" x14ac:dyDescent="0.25">
      <c r="A125" s="7" t="s">
        <v>96</v>
      </c>
      <c r="B125" s="21">
        <v>0</v>
      </c>
      <c r="C125" s="21">
        <v>0</v>
      </c>
      <c r="D125" s="21">
        <v>23850</v>
      </c>
      <c r="E125" s="21">
        <v>0</v>
      </c>
      <c r="F125" s="21">
        <v>0</v>
      </c>
      <c r="G125" s="21">
        <v>0</v>
      </c>
      <c r="H125" s="38">
        <v>23850</v>
      </c>
      <c r="I125" s="21">
        <f t="shared" si="21"/>
        <v>0</v>
      </c>
      <c r="J125" t="s">
        <v>33</v>
      </c>
      <c r="K125" t="s">
        <v>34</v>
      </c>
      <c r="L125" s="73">
        <v>44677</v>
      </c>
    </row>
    <row r="126" spans="1:13" x14ac:dyDescent="0.25">
      <c r="A126" s="91" t="s">
        <v>97</v>
      </c>
      <c r="B126" s="92">
        <v>0</v>
      </c>
      <c r="C126" s="92">
        <v>0</v>
      </c>
      <c r="D126" s="92">
        <v>39550</v>
      </c>
      <c r="E126" s="92">
        <v>24340.99</v>
      </c>
      <c r="F126" s="92">
        <v>30974.99</v>
      </c>
      <c r="G126" s="92">
        <v>34289.910000000003</v>
      </c>
      <c r="H126" s="92">
        <f>500000-23850</f>
        <v>476150</v>
      </c>
      <c r="I126" s="92">
        <f t="shared" si="21"/>
        <v>346994.11</v>
      </c>
      <c r="J126" s="93" t="s">
        <v>91</v>
      </c>
      <c r="K126" s="93"/>
      <c r="L126" s="94">
        <v>44677</v>
      </c>
      <c r="M126" t="s">
        <v>98</v>
      </c>
    </row>
    <row r="127" spans="1:13" hidden="1" x14ac:dyDescent="0.25">
      <c r="A127" s="7" t="s">
        <v>99</v>
      </c>
      <c r="B127" s="21">
        <v>0</v>
      </c>
      <c r="C127" s="21">
        <v>0</v>
      </c>
      <c r="D127" s="21">
        <v>0</v>
      </c>
      <c r="E127" s="21">
        <v>0</v>
      </c>
      <c r="F127" s="21">
        <v>0</v>
      </c>
      <c r="G127" s="21">
        <v>0</v>
      </c>
      <c r="H127" s="38">
        <v>0</v>
      </c>
      <c r="I127" s="21">
        <f t="shared" si="21"/>
        <v>0</v>
      </c>
    </row>
    <row r="128" spans="1:13" hidden="1" x14ac:dyDescent="0.25">
      <c r="A128" s="7" t="s">
        <v>85</v>
      </c>
      <c r="B128" s="21">
        <v>0</v>
      </c>
      <c r="C128" s="21">
        <v>0</v>
      </c>
      <c r="D128" s="21">
        <v>0</v>
      </c>
      <c r="E128" s="21">
        <v>0</v>
      </c>
      <c r="F128" s="21">
        <v>0</v>
      </c>
      <c r="G128" s="21">
        <v>0</v>
      </c>
      <c r="H128" s="38">
        <v>0</v>
      </c>
      <c r="I128" s="21">
        <f t="shared" si="21"/>
        <v>0</v>
      </c>
    </row>
    <row r="129" spans="1:13" hidden="1" x14ac:dyDescent="0.25">
      <c r="A129" s="7" t="s">
        <v>100</v>
      </c>
      <c r="B129" s="21">
        <v>0</v>
      </c>
      <c r="C129" s="21">
        <v>0</v>
      </c>
      <c r="D129" s="21">
        <v>0</v>
      </c>
      <c r="E129" s="21">
        <v>0</v>
      </c>
      <c r="F129" s="21">
        <v>0</v>
      </c>
      <c r="G129" s="21">
        <v>0</v>
      </c>
      <c r="H129" s="38">
        <v>0</v>
      </c>
      <c r="I129" s="21">
        <f t="shared" si="21"/>
        <v>0</v>
      </c>
    </row>
    <row r="130" spans="1:13" hidden="1" x14ac:dyDescent="0.25">
      <c r="A130" s="7" t="s">
        <v>88</v>
      </c>
      <c r="B130" s="21">
        <v>0</v>
      </c>
      <c r="C130" s="21">
        <v>0</v>
      </c>
      <c r="D130" s="21">
        <v>0</v>
      </c>
      <c r="E130" s="21">
        <v>0</v>
      </c>
      <c r="F130" s="21">
        <v>0</v>
      </c>
      <c r="G130" s="21">
        <v>0</v>
      </c>
      <c r="H130" s="38">
        <v>0</v>
      </c>
      <c r="I130" s="21">
        <f t="shared" si="21"/>
        <v>0</v>
      </c>
    </row>
    <row r="131" spans="1:13" hidden="1" x14ac:dyDescent="0.25">
      <c r="A131" s="7" t="s">
        <v>101</v>
      </c>
      <c r="B131" s="21">
        <v>0</v>
      </c>
      <c r="C131" s="21">
        <v>0</v>
      </c>
      <c r="D131" s="21">
        <v>0</v>
      </c>
      <c r="E131" s="21">
        <v>0</v>
      </c>
      <c r="F131" s="21">
        <v>0</v>
      </c>
      <c r="G131" s="21">
        <v>0</v>
      </c>
      <c r="H131" s="38">
        <v>0</v>
      </c>
      <c r="I131" s="21">
        <f t="shared" si="21"/>
        <v>0</v>
      </c>
    </row>
    <row r="132" spans="1:13" s="15" customFormat="1" x14ac:dyDescent="0.25">
      <c r="A132" s="30" t="s">
        <v>102</v>
      </c>
      <c r="B132" s="31">
        <f>SUM(B123:B131)</f>
        <v>0</v>
      </c>
      <c r="C132" s="31">
        <f t="shared" ref="C132:H132" si="22">SUM(C123:C131)</f>
        <v>0</v>
      </c>
      <c r="D132" s="31">
        <f t="shared" si="22"/>
        <v>63400</v>
      </c>
      <c r="E132" s="31">
        <f t="shared" si="22"/>
        <v>24340.99</v>
      </c>
      <c r="F132" s="31">
        <f t="shared" si="22"/>
        <v>30974.99</v>
      </c>
      <c r="G132" s="31">
        <f t="shared" si="22"/>
        <v>34289.910000000003</v>
      </c>
      <c r="H132" s="31">
        <f t="shared" si="22"/>
        <v>500000</v>
      </c>
      <c r="I132" s="31">
        <f>SUM(I125:I126)</f>
        <v>346994.11</v>
      </c>
      <c r="L132" s="71"/>
    </row>
    <row r="133" spans="1:13" x14ac:dyDescent="0.25">
      <c r="A133" s="6"/>
      <c r="B133" s="21"/>
      <c r="C133" s="21"/>
      <c r="D133" s="21"/>
      <c r="E133" s="21"/>
      <c r="F133" s="21"/>
      <c r="G133" s="21"/>
      <c r="H133" s="38"/>
      <c r="I133" s="21"/>
    </row>
    <row r="134" spans="1:13" s="1" customFormat="1" x14ac:dyDescent="0.25">
      <c r="A134" s="10" t="s">
        <v>103</v>
      </c>
      <c r="B134" s="22"/>
      <c r="C134" s="22"/>
      <c r="D134" s="22"/>
      <c r="E134" s="22"/>
      <c r="F134" s="22"/>
      <c r="G134" s="22"/>
      <c r="H134" s="39"/>
      <c r="I134" s="22"/>
      <c r="L134" s="70"/>
    </row>
    <row r="135" spans="1:13" x14ac:dyDescent="0.25">
      <c r="A135" s="48" t="s">
        <v>104</v>
      </c>
      <c r="B135" s="21">
        <v>0</v>
      </c>
      <c r="C135" s="21">
        <v>27317.94</v>
      </c>
      <c r="D135" s="21">
        <v>0</v>
      </c>
      <c r="E135" s="21">
        <v>0</v>
      </c>
      <c r="F135" s="21">
        <v>0</v>
      </c>
      <c r="G135" s="21">
        <v>0</v>
      </c>
      <c r="H135" s="38">
        <v>27318</v>
      </c>
      <c r="I135" s="21">
        <f t="shared" ref="I135" si="23">+H135-C135-D135-E135-F135-G135</f>
        <v>6.0000000001309672E-2</v>
      </c>
      <c r="J135" t="s">
        <v>33</v>
      </c>
      <c r="K135" t="s">
        <v>34</v>
      </c>
      <c r="L135" s="4" t="s">
        <v>35</v>
      </c>
    </row>
    <row r="136" spans="1:13" s="18" customFormat="1" x14ac:dyDescent="0.25">
      <c r="A136" s="32" t="s">
        <v>105</v>
      </c>
      <c r="B136" s="33">
        <f>SUM(B135)</f>
        <v>0</v>
      </c>
      <c r="C136" s="33">
        <f t="shared" ref="C136:I136" si="24">SUM(C135)</f>
        <v>27317.94</v>
      </c>
      <c r="D136" s="33">
        <f t="shared" si="24"/>
        <v>0</v>
      </c>
      <c r="E136" s="33">
        <f t="shared" si="24"/>
        <v>0</v>
      </c>
      <c r="F136" s="33">
        <f t="shared" si="24"/>
        <v>0</v>
      </c>
      <c r="G136" s="33">
        <f t="shared" si="24"/>
        <v>0</v>
      </c>
      <c r="H136" s="33">
        <f t="shared" si="24"/>
        <v>27318</v>
      </c>
      <c r="I136" s="33">
        <f t="shared" si="24"/>
        <v>6.0000000001309672E-2</v>
      </c>
      <c r="J136" s="19"/>
      <c r="L136" s="69"/>
    </row>
    <row r="137" spans="1:13" x14ac:dyDescent="0.25">
      <c r="A137" s="6"/>
      <c r="B137" s="21"/>
      <c r="C137" s="21"/>
      <c r="D137" s="21"/>
      <c r="E137" s="21"/>
      <c r="F137" s="21"/>
      <c r="G137" s="21"/>
      <c r="H137" s="38"/>
      <c r="I137" s="21"/>
    </row>
    <row r="138" spans="1:13" s="1" customFormat="1" x14ac:dyDescent="0.25">
      <c r="A138" s="10" t="s">
        <v>106</v>
      </c>
      <c r="B138" s="22"/>
      <c r="C138" s="22"/>
      <c r="D138" s="22"/>
      <c r="E138" s="22"/>
      <c r="F138" s="22"/>
      <c r="G138" s="22"/>
      <c r="H138" s="39"/>
      <c r="I138" s="22"/>
      <c r="L138" s="70"/>
    </row>
    <row r="139" spans="1:13" x14ac:dyDescent="0.25">
      <c r="A139" s="91" t="s">
        <v>107</v>
      </c>
      <c r="B139" s="92">
        <v>0</v>
      </c>
      <c r="C139" s="92">
        <v>0</v>
      </c>
      <c r="D139" s="92">
        <v>0</v>
      </c>
      <c r="E139" s="92">
        <v>280000</v>
      </c>
      <c r="F139" s="92">
        <v>0</v>
      </c>
      <c r="G139" s="92">
        <v>0</v>
      </c>
      <c r="H139" s="92">
        <v>530000</v>
      </c>
      <c r="I139" s="92">
        <f t="shared" ref="I139" si="25">+H139-C139-D139-E139-F139-G139</f>
        <v>250000</v>
      </c>
      <c r="J139" s="93" t="s">
        <v>33</v>
      </c>
      <c r="K139" s="93" t="s">
        <v>34</v>
      </c>
      <c r="L139" s="95" t="s">
        <v>108</v>
      </c>
      <c r="M139" s="93" t="s">
        <v>109</v>
      </c>
    </row>
    <row r="140" spans="1:13" s="18" customFormat="1" x14ac:dyDescent="0.25">
      <c r="A140" s="32" t="s">
        <v>110</v>
      </c>
      <c r="B140" s="33">
        <f>SUM(B139)</f>
        <v>0</v>
      </c>
      <c r="C140" s="33">
        <f t="shared" ref="C140:I140" si="26">SUM(C139)</f>
        <v>0</v>
      </c>
      <c r="D140" s="33">
        <f t="shared" si="26"/>
        <v>0</v>
      </c>
      <c r="E140" s="33">
        <f t="shared" si="26"/>
        <v>280000</v>
      </c>
      <c r="F140" s="33">
        <f t="shared" si="26"/>
        <v>0</v>
      </c>
      <c r="G140" s="33">
        <f t="shared" si="26"/>
        <v>0</v>
      </c>
      <c r="H140" s="33">
        <f t="shared" si="26"/>
        <v>530000</v>
      </c>
      <c r="I140" s="33">
        <f t="shared" si="26"/>
        <v>250000</v>
      </c>
      <c r="L140" s="69"/>
    </row>
    <row r="141" spans="1:13" x14ac:dyDescent="0.25">
      <c r="A141" s="6"/>
      <c r="B141" s="21"/>
      <c r="C141" s="21"/>
      <c r="D141" s="21"/>
      <c r="E141" s="21"/>
      <c r="F141" s="21"/>
      <c r="G141" s="21"/>
      <c r="H141" s="38"/>
      <c r="I141" s="21"/>
    </row>
    <row r="142" spans="1:13" x14ac:dyDescent="0.25">
      <c r="A142" s="10" t="s">
        <v>111</v>
      </c>
      <c r="B142" s="21"/>
      <c r="C142" s="21"/>
      <c r="D142" s="21"/>
      <c r="E142" s="21"/>
      <c r="F142" s="21"/>
      <c r="G142" s="21"/>
      <c r="H142" s="38"/>
      <c r="I142" s="21"/>
    </row>
    <row r="143" spans="1:13" x14ac:dyDescent="0.25">
      <c r="A143" s="64" t="s">
        <v>112</v>
      </c>
      <c r="B143" s="21">
        <v>0</v>
      </c>
      <c r="C143" s="21">
        <v>6358</v>
      </c>
      <c r="D143" s="21">
        <v>3012</v>
      </c>
      <c r="E143" s="21">
        <v>2211</v>
      </c>
      <c r="F143" s="21">
        <v>0</v>
      </c>
      <c r="G143" s="21">
        <v>0</v>
      </c>
      <c r="H143" s="38">
        <v>11582</v>
      </c>
      <c r="I143" s="21">
        <f t="shared" ref="I143:I148" si="27">+H143-C143-D143-E143-F143-G143</f>
        <v>1</v>
      </c>
      <c r="J143" t="s">
        <v>33</v>
      </c>
      <c r="K143" t="s">
        <v>34</v>
      </c>
      <c r="L143" s="4" t="s">
        <v>35</v>
      </c>
    </row>
    <row r="144" spans="1:13" hidden="1" x14ac:dyDescent="0.25">
      <c r="A144" s="12" t="s">
        <v>113</v>
      </c>
      <c r="B144" s="21">
        <v>0</v>
      </c>
      <c r="C144" s="21">
        <v>0</v>
      </c>
      <c r="D144" s="21">
        <v>0</v>
      </c>
      <c r="E144" s="21">
        <v>0</v>
      </c>
      <c r="F144" s="21">
        <v>0</v>
      </c>
      <c r="G144" s="21">
        <v>0</v>
      </c>
      <c r="H144" s="38">
        <v>0</v>
      </c>
      <c r="I144" s="21">
        <f t="shared" si="27"/>
        <v>0</v>
      </c>
    </row>
    <row r="145" spans="1:12" hidden="1" x14ac:dyDescent="0.25">
      <c r="A145" s="12" t="s">
        <v>114</v>
      </c>
      <c r="B145" s="21">
        <v>0</v>
      </c>
      <c r="C145" s="21">
        <v>0</v>
      </c>
      <c r="D145" s="21">
        <v>0</v>
      </c>
      <c r="E145" s="21">
        <v>0</v>
      </c>
      <c r="F145" s="21">
        <v>0</v>
      </c>
      <c r="G145" s="21">
        <v>0</v>
      </c>
      <c r="H145" s="38">
        <v>0</v>
      </c>
      <c r="I145" s="21">
        <f t="shared" si="27"/>
        <v>0</v>
      </c>
    </row>
    <row r="146" spans="1:12" hidden="1" x14ac:dyDescent="0.25">
      <c r="A146" s="12" t="s">
        <v>115</v>
      </c>
      <c r="B146" s="21">
        <v>0</v>
      </c>
      <c r="C146" s="21">
        <v>0</v>
      </c>
      <c r="D146" s="21">
        <v>0</v>
      </c>
      <c r="E146" s="21">
        <v>0</v>
      </c>
      <c r="F146" s="21">
        <v>0</v>
      </c>
      <c r="G146" s="21">
        <v>0</v>
      </c>
      <c r="H146" s="38">
        <v>0</v>
      </c>
      <c r="I146" s="21">
        <f t="shared" si="27"/>
        <v>0</v>
      </c>
    </row>
    <row r="147" spans="1:12" hidden="1" x14ac:dyDescent="0.25">
      <c r="A147" s="12" t="s">
        <v>116</v>
      </c>
      <c r="B147" s="21">
        <v>0</v>
      </c>
      <c r="C147" s="21">
        <v>0</v>
      </c>
      <c r="D147" s="21">
        <v>0</v>
      </c>
      <c r="E147" s="21">
        <v>0</v>
      </c>
      <c r="F147" s="21">
        <v>0</v>
      </c>
      <c r="G147" s="21">
        <v>0</v>
      </c>
      <c r="H147" s="38">
        <v>0</v>
      </c>
      <c r="I147" s="21">
        <f t="shared" si="27"/>
        <v>0</v>
      </c>
    </row>
    <row r="148" spans="1:12" hidden="1" x14ac:dyDescent="0.25">
      <c r="A148" s="12" t="s">
        <v>117</v>
      </c>
      <c r="B148" s="21">
        <v>0</v>
      </c>
      <c r="C148" s="21">
        <v>0</v>
      </c>
      <c r="D148" s="21">
        <v>0</v>
      </c>
      <c r="E148" s="21">
        <v>0</v>
      </c>
      <c r="F148" s="21">
        <v>0</v>
      </c>
      <c r="G148" s="21">
        <v>0</v>
      </c>
      <c r="H148" s="38">
        <v>0</v>
      </c>
      <c r="I148" s="21">
        <f t="shared" si="27"/>
        <v>0</v>
      </c>
    </row>
    <row r="149" spans="1:12" s="19" customFormat="1" x14ac:dyDescent="0.25">
      <c r="A149" s="32" t="s">
        <v>118</v>
      </c>
      <c r="B149" s="33">
        <f>SUM(B143:B148)</f>
        <v>0</v>
      </c>
      <c r="C149" s="33">
        <f t="shared" ref="C149:I149" si="28">SUM(C143:C148)</f>
        <v>6358</v>
      </c>
      <c r="D149" s="33">
        <f t="shared" si="28"/>
        <v>3012</v>
      </c>
      <c r="E149" s="33">
        <f t="shared" si="28"/>
        <v>2211</v>
      </c>
      <c r="F149" s="33">
        <f t="shared" si="28"/>
        <v>0</v>
      </c>
      <c r="G149" s="33">
        <f t="shared" si="28"/>
        <v>0</v>
      </c>
      <c r="H149" s="33">
        <f t="shared" si="28"/>
        <v>11582</v>
      </c>
      <c r="I149" s="33">
        <f t="shared" si="28"/>
        <v>1</v>
      </c>
      <c r="J149" s="18"/>
      <c r="L149" s="72"/>
    </row>
    <row r="150" spans="1:12" x14ac:dyDescent="0.25">
      <c r="A150" s="6"/>
      <c r="B150" s="21"/>
      <c r="C150" s="21"/>
      <c r="D150" s="21"/>
      <c r="E150" s="21"/>
      <c r="F150" s="21"/>
      <c r="G150" s="21"/>
      <c r="H150" s="38"/>
      <c r="I150" s="21"/>
    </row>
    <row r="151" spans="1:12" x14ac:dyDescent="0.25">
      <c r="A151" s="10" t="s">
        <v>119</v>
      </c>
      <c r="B151" s="21"/>
      <c r="C151" s="21"/>
      <c r="D151" s="21"/>
      <c r="E151" s="21"/>
      <c r="F151" s="21"/>
      <c r="G151" s="21"/>
      <c r="H151" s="38"/>
      <c r="I151" s="21"/>
    </row>
    <row r="152" spans="1:12" x14ac:dyDescent="0.25">
      <c r="A152" s="49" t="s">
        <v>120</v>
      </c>
      <c r="B152" s="21">
        <v>0</v>
      </c>
      <c r="C152" s="21">
        <v>0</v>
      </c>
      <c r="D152" s="21">
        <v>0</v>
      </c>
      <c r="E152" s="21">
        <f>220010.45-92499</f>
        <v>127511.45000000001</v>
      </c>
      <c r="F152" s="21"/>
      <c r="G152" s="21">
        <v>0</v>
      </c>
      <c r="H152" s="38">
        <v>108950</v>
      </c>
      <c r="I152" s="21">
        <f t="shared" ref="I152:I166" si="29">+H152-C152-D152-E152-F152-G152</f>
        <v>-18561.450000000012</v>
      </c>
      <c r="J152" t="s">
        <v>33</v>
      </c>
      <c r="K152" t="s">
        <v>34</v>
      </c>
      <c r="L152" s="4" t="s">
        <v>35</v>
      </c>
    </row>
    <row r="153" spans="1:12" x14ac:dyDescent="0.25">
      <c r="A153" s="49" t="s">
        <v>121</v>
      </c>
      <c r="B153" s="21">
        <v>0</v>
      </c>
      <c r="C153" s="21">
        <v>0</v>
      </c>
      <c r="D153" s="21">
        <v>23446</v>
      </c>
      <c r="E153" s="21">
        <v>0</v>
      </c>
      <c r="F153" s="21">
        <v>0</v>
      </c>
      <c r="G153" s="21">
        <v>0</v>
      </c>
      <c r="H153" s="38">
        <v>23446</v>
      </c>
      <c r="I153" s="21">
        <f t="shared" si="29"/>
        <v>0</v>
      </c>
      <c r="J153" t="s">
        <v>33</v>
      </c>
      <c r="K153" t="s">
        <v>34</v>
      </c>
      <c r="L153" s="4" t="s">
        <v>35</v>
      </c>
    </row>
    <row r="154" spans="1:12" x14ac:dyDescent="0.25">
      <c r="A154" s="49" t="s">
        <v>122</v>
      </c>
      <c r="B154" s="21">
        <v>0</v>
      </c>
      <c r="C154" s="21">
        <v>0</v>
      </c>
      <c r="D154" s="21">
        <v>0</v>
      </c>
      <c r="E154" s="21">
        <v>92499</v>
      </c>
      <c r="F154" s="21">
        <v>0</v>
      </c>
      <c r="G154" s="21">
        <v>0</v>
      </c>
      <c r="H154" s="38">
        <v>94748</v>
      </c>
      <c r="I154" s="21">
        <f t="shared" si="29"/>
        <v>2249</v>
      </c>
      <c r="J154" t="s">
        <v>33</v>
      </c>
      <c r="K154" t="s">
        <v>34</v>
      </c>
      <c r="L154" s="4" t="s">
        <v>35</v>
      </c>
    </row>
    <row r="155" spans="1:12" x14ac:dyDescent="0.25">
      <c r="A155" s="48" t="s">
        <v>123</v>
      </c>
      <c r="B155" s="21">
        <v>0</v>
      </c>
      <c r="C155" s="21">
        <v>0</v>
      </c>
      <c r="D155" s="21">
        <v>0</v>
      </c>
      <c r="E155" s="21">
        <v>122207.88</v>
      </c>
      <c r="F155" s="21">
        <v>0</v>
      </c>
      <c r="G155" s="21">
        <v>0</v>
      </c>
      <c r="H155" s="38">
        <v>121500</v>
      </c>
      <c r="I155" s="21">
        <f t="shared" si="29"/>
        <v>-707.88000000000466</v>
      </c>
      <c r="J155" t="s">
        <v>33</v>
      </c>
      <c r="K155" t="s">
        <v>34</v>
      </c>
      <c r="L155" s="73">
        <v>45349</v>
      </c>
    </row>
    <row r="156" spans="1:12" x14ac:dyDescent="0.25">
      <c r="A156" s="49" t="s">
        <v>124</v>
      </c>
      <c r="B156" s="21">
        <v>0</v>
      </c>
      <c r="C156" s="21">
        <v>26030</v>
      </c>
      <c r="D156" s="21">
        <v>0</v>
      </c>
      <c r="E156" s="21">
        <v>0</v>
      </c>
      <c r="F156" s="21">
        <v>0</v>
      </c>
      <c r="G156" s="21">
        <v>0</v>
      </c>
      <c r="H156" s="38">
        <v>26030</v>
      </c>
      <c r="I156" s="21">
        <f t="shared" si="29"/>
        <v>0</v>
      </c>
      <c r="J156" t="s">
        <v>33</v>
      </c>
      <c r="K156" t="s">
        <v>34</v>
      </c>
      <c r="L156" s="4" t="s">
        <v>35</v>
      </c>
    </row>
    <row r="157" spans="1:12" x14ac:dyDescent="0.25">
      <c r="A157" s="48" t="s">
        <v>125</v>
      </c>
      <c r="B157" s="21"/>
      <c r="C157" s="21"/>
      <c r="D157" s="21"/>
      <c r="E157" s="21">
        <v>8622.06</v>
      </c>
      <c r="F157" s="21"/>
      <c r="G157" s="21"/>
      <c r="H157" s="38">
        <v>0</v>
      </c>
      <c r="I157" s="21">
        <f t="shared" si="29"/>
        <v>-8622.06</v>
      </c>
      <c r="J157" t="s">
        <v>33</v>
      </c>
      <c r="K157" t="s">
        <v>34</v>
      </c>
      <c r="L157" s="4" t="s">
        <v>35</v>
      </c>
    </row>
    <row r="158" spans="1:12" x14ac:dyDescent="0.25">
      <c r="A158" s="7" t="s">
        <v>126</v>
      </c>
      <c r="B158" s="21">
        <v>0</v>
      </c>
      <c r="C158" s="21">
        <v>0</v>
      </c>
      <c r="D158" s="21">
        <v>0</v>
      </c>
      <c r="E158" s="21">
        <v>1070.33</v>
      </c>
      <c r="F158" s="21">
        <v>0</v>
      </c>
      <c r="G158" s="21">
        <v>0</v>
      </c>
      <c r="H158" s="38">
        <v>0</v>
      </c>
      <c r="I158" s="21">
        <f t="shared" si="29"/>
        <v>-1070.33</v>
      </c>
      <c r="J158" t="s">
        <v>33</v>
      </c>
      <c r="K158" t="s">
        <v>34</v>
      </c>
      <c r="L158" s="4" t="s">
        <v>35</v>
      </c>
    </row>
    <row r="159" spans="1:12" hidden="1" x14ac:dyDescent="0.25">
      <c r="A159" s="7" t="s">
        <v>38</v>
      </c>
      <c r="B159" s="21">
        <v>0</v>
      </c>
      <c r="C159" s="21">
        <v>0</v>
      </c>
      <c r="D159" s="21">
        <v>0</v>
      </c>
      <c r="E159" s="21">
        <v>0</v>
      </c>
      <c r="F159" s="21">
        <v>0</v>
      </c>
      <c r="G159" s="21">
        <v>0</v>
      </c>
      <c r="H159" s="38">
        <v>0</v>
      </c>
      <c r="I159" s="21">
        <f t="shared" si="29"/>
        <v>0</v>
      </c>
      <c r="K159" t="s">
        <v>34</v>
      </c>
    </row>
    <row r="160" spans="1:12" x14ac:dyDescent="0.25">
      <c r="A160" s="49" t="s">
        <v>127</v>
      </c>
      <c r="B160" s="21">
        <v>0</v>
      </c>
      <c r="C160" s="21">
        <v>0</v>
      </c>
      <c r="D160" s="21">
        <v>0</v>
      </c>
      <c r="E160" s="21">
        <v>0</v>
      </c>
      <c r="F160" s="21">
        <v>76300</v>
      </c>
      <c r="G160" s="21"/>
      <c r="H160" s="38">
        <v>76300</v>
      </c>
      <c r="I160" s="21">
        <f t="shared" si="29"/>
        <v>0</v>
      </c>
      <c r="J160" t="s">
        <v>33</v>
      </c>
      <c r="K160" t="s">
        <v>34</v>
      </c>
      <c r="L160" s="73">
        <v>45349</v>
      </c>
    </row>
    <row r="161" spans="1:13" x14ac:dyDescent="0.25">
      <c r="A161" s="49" t="s">
        <v>128</v>
      </c>
      <c r="B161" s="21">
        <v>0</v>
      </c>
      <c r="C161" s="21">
        <v>33882</v>
      </c>
      <c r="D161" s="21">
        <v>0</v>
      </c>
      <c r="E161" s="21">
        <v>0</v>
      </c>
      <c r="F161" s="21">
        <v>0</v>
      </c>
      <c r="G161" s="21">
        <v>0</v>
      </c>
      <c r="H161" s="38">
        <v>33872</v>
      </c>
      <c r="I161" s="21">
        <f t="shared" si="29"/>
        <v>-10</v>
      </c>
      <c r="J161" s="65" t="s">
        <v>33</v>
      </c>
      <c r="K161" s="65" t="s">
        <v>34</v>
      </c>
      <c r="L161" s="21" t="s">
        <v>35</v>
      </c>
      <c r="M161" s="21"/>
    </row>
    <row r="162" spans="1:13" x14ac:dyDescent="0.25">
      <c r="A162" s="49" t="s">
        <v>129</v>
      </c>
      <c r="B162" s="21">
        <v>0</v>
      </c>
      <c r="C162" s="21">
        <v>9795</v>
      </c>
      <c r="D162" s="21">
        <v>0</v>
      </c>
      <c r="E162" s="21">
        <v>0</v>
      </c>
      <c r="F162" s="21">
        <v>0</v>
      </c>
      <c r="G162" s="21">
        <v>0</v>
      </c>
      <c r="H162" s="38">
        <v>9795</v>
      </c>
      <c r="I162" s="21">
        <f t="shared" si="29"/>
        <v>0</v>
      </c>
      <c r="J162" t="s">
        <v>33</v>
      </c>
      <c r="K162" t="s">
        <v>34</v>
      </c>
      <c r="L162" s="4" t="s">
        <v>35</v>
      </c>
    </row>
    <row r="163" spans="1:13" x14ac:dyDescent="0.25">
      <c r="A163" s="48" t="s">
        <v>130</v>
      </c>
      <c r="B163" s="21">
        <v>0</v>
      </c>
      <c r="C163" s="21">
        <v>0</v>
      </c>
      <c r="D163" s="21">
        <v>0</v>
      </c>
      <c r="E163" s="21">
        <v>85000</v>
      </c>
      <c r="F163" s="21">
        <v>0</v>
      </c>
      <c r="G163" s="21">
        <v>0</v>
      </c>
      <c r="H163" s="38">
        <v>170000</v>
      </c>
      <c r="I163" s="21">
        <f t="shared" si="29"/>
        <v>85000</v>
      </c>
      <c r="J163" t="s">
        <v>33</v>
      </c>
      <c r="K163" t="s">
        <v>34</v>
      </c>
      <c r="L163" s="73">
        <v>45615</v>
      </c>
    </row>
    <row r="164" spans="1:13" x14ac:dyDescent="0.25">
      <c r="A164" s="48" t="s">
        <v>131</v>
      </c>
      <c r="B164" s="21">
        <v>0</v>
      </c>
      <c r="C164" s="21">
        <v>0</v>
      </c>
      <c r="D164" s="21">
        <v>0</v>
      </c>
      <c r="E164" s="21">
        <v>120000</v>
      </c>
      <c r="F164" s="21">
        <v>0</v>
      </c>
      <c r="G164" s="21">
        <v>0</v>
      </c>
      <c r="H164" s="38">
        <v>120000</v>
      </c>
      <c r="I164" s="21">
        <f t="shared" si="29"/>
        <v>0</v>
      </c>
      <c r="J164" t="s">
        <v>33</v>
      </c>
      <c r="K164" t="s">
        <v>34</v>
      </c>
      <c r="L164" s="73">
        <v>45349</v>
      </c>
    </row>
    <row r="165" spans="1:13" x14ac:dyDescent="0.25">
      <c r="A165" s="7" t="s">
        <v>132</v>
      </c>
      <c r="B165" s="21">
        <v>0</v>
      </c>
      <c r="C165" s="21">
        <v>0</v>
      </c>
      <c r="D165" s="21">
        <v>3000000</v>
      </c>
      <c r="E165" s="21">
        <v>0</v>
      </c>
      <c r="F165" s="21">
        <v>0</v>
      </c>
      <c r="G165" s="21">
        <v>0</v>
      </c>
      <c r="H165" s="38">
        <v>3000000</v>
      </c>
      <c r="I165" s="21">
        <f t="shared" si="29"/>
        <v>0</v>
      </c>
      <c r="J165" t="s">
        <v>33</v>
      </c>
      <c r="K165" t="s">
        <v>34</v>
      </c>
      <c r="L165" s="4" t="s">
        <v>35</v>
      </c>
    </row>
    <row r="166" spans="1:13" x14ac:dyDescent="0.25">
      <c r="A166" s="49" t="s">
        <v>133</v>
      </c>
      <c r="B166" s="21"/>
      <c r="C166" s="21"/>
      <c r="D166" s="21"/>
      <c r="E166" s="21">
        <v>236492</v>
      </c>
      <c r="F166" s="21"/>
      <c r="G166" s="21">
        <v>0</v>
      </c>
      <c r="H166" s="38">
        <v>205000</v>
      </c>
      <c r="I166" s="21">
        <f t="shared" si="29"/>
        <v>-31492</v>
      </c>
      <c r="J166" t="s">
        <v>33</v>
      </c>
      <c r="K166" t="s">
        <v>34</v>
      </c>
      <c r="L166" s="73">
        <v>45203</v>
      </c>
    </row>
    <row r="167" spans="1:13" s="19" customFormat="1" x14ac:dyDescent="0.25">
      <c r="A167" s="32" t="s">
        <v>134</v>
      </c>
      <c r="B167" s="33">
        <f>SUM(B152:B165)</f>
        <v>0</v>
      </c>
      <c r="C167" s="33">
        <f>SUM(C152:C165)</f>
        <v>69707</v>
      </c>
      <c r="D167" s="33">
        <f>SUM(D152:D165)</f>
        <v>3023446</v>
      </c>
      <c r="E167" s="33">
        <f>SUM(E152:E166)</f>
        <v>793402.72</v>
      </c>
      <c r="F167" s="33">
        <f>SUM(F152:F165)</f>
        <v>76300</v>
      </c>
      <c r="G167" s="33">
        <f>SUM(G152:G166)</f>
        <v>0</v>
      </c>
      <c r="H167" s="33">
        <f>SUM(H152:H166)</f>
        <v>3989641</v>
      </c>
      <c r="I167" s="33">
        <f>SUM(I152:I166)</f>
        <v>26785.279999999984</v>
      </c>
      <c r="L167" s="72"/>
    </row>
    <row r="168" spans="1:13" x14ac:dyDescent="0.25">
      <c r="A168" s="6"/>
      <c r="B168" s="21"/>
      <c r="C168" s="21"/>
      <c r="D168" s="21"/>
      <c r="E168" s="21"/>
      <c r="F168" s="21"/>
      <c r="G168" s="21"/>
      <c r="H168" s="38"/>
      <c r="I168" s="21"/>
    </row>
    <row r="169" spans="1:13" x14ac:dyDescent="0.25">
      <c r="A169" s="10" t="s">
        <v>135</v>
      </c>
      <c r="B169" s="21"/>
      <c r="C169" s="21"/>
      <c r="D169" s="21"/>
      <c r="E169" s="21"/>
      <c r="F169" s="21"/>
      <c r="G169" s="21"/>
      <c r="H169" s="38"/>
      <c r="I169" s="21"/>
    </row>
    <row r="170" spans="1:13" x14ac:dyDescent="0.25">
      <c r="A170" s="96" t="s">
        <v>136</v>
      </c>
      <c r="B170" s="92">
        <v>0</v>
      </c>
      <c r="C170" s="92">
        <v>0</v>
      </c>
      <c r="D170" s="92">
        <v>0</v>
      </c>
      <c r="E170" s="92">
        <v>412.86</v>
      </c>
      <c r="F170" s="92">
        <v>0</v>
      </c>
      <c r="G170" s="92">
        <v>0</v>
      </c>
      <c r="H170" s="92">
        <v>80000</v>
      </c>
      <c r="I170" s="92">
        <f t="shared" ref="I170" si="30">+H170-C170-D170-E170-F170-G170</f>
        <v>79587.14</v>
      </c>
      <c r="J170" s="93" t="s">
        <v>91</v>
      </c>
      <c r="K170" s="93"/>
      <c r="L170" s="95" t="s">
        <v>137</v>
      </c>
      <c r="M170" s="93"/>
    </row>
    <row r="171" spans="1:13" s="18" customFormat="1" x14ac:dyDescent="0.25">
      <c r="A171" s="32" t="s">
        <v>138</v>
      </c>
      <c r="B171" s="33">
        <f t="shared" ref="B171:I171" si="31">SUM(B170)</f>
        <v>0</v>
      </c>
      <c r="C171" s="33">
        <f t="shared" si="31"/>
        <v>0</v>
      </c>
      <c r="D171" s="33">
        <f t="shared" si="31"/>
        <v>0</v>
      </c>
      <c r="E171" s="33">
        <f t="shared" si="31"/>
        <v>412.86</v>
      </c>
      <c r="F171" s="33">
        <f t="shared" si="31"/>
        <v>0</v>
      </c>
      <c r="G171" s="33">
        <f t="shared" si="31"/>
        <v>0</v>
      </c>
      <c r="H171" s="33">
        <f t="shared" si="31"/>
        <v>80000</v>
      </c>
      <c r="I171" s="33">
        <f t="shared" si="31"/>
        <v>79587.14</v>
      </c>
      <c r="L171" s="69"/>
    </row>
    <row r="172" spans="1:13" x14ac:dyDescent="0.25">
      <c r="A172" s="6"/>
      <c r="B172" s="21"/>
      <c r="C172" s="21"/>
      <c r="D172" s="21"/>
      <c r="E172" s="21"/>
      <c r="F172" s="21"/>
      <c r="G172" s="21"/>
      <c r="H172" s="38"/>
      <c r="I172" s="21"/>
    </row>
    <row r="173" spans="1:13" s="1" customFormat="1" x14ac:dyDescent="0.25">
      <c r="A173" s="10" t="s">
        <v>139</v>
      </c>
      <c r="B173" s="22"/>
      <c r="C173" s="22"/>
      <c r="D173" s="22"/>
      <c r="E173" s="22"/>
      <c r="F173" s="22"/>
      <c r="G173" s="22"/>
      <c r="H173" s="39"/>
      <c r="I173" s="22"/>
      <c r="L173" s="70"/>
    </row>
    <row r="174" spans="1:13" hidden="1" x14ac:dyDescent="0.25">
      <c r="A174" s="7" t="s">
        <v>140</v>
      </c>
      <c r="B174" s="21">
        <v>0</v>
      </c>
      <c r="C174" s="21">
        <v>0</v>
      </c>
      <c r="D174" s="21">
        <v>0</v>
      </c>
      <c r="E174" s="21">
        <v>0</v>
      </c>
      <c r="F174" s="21">
        <v>0</v>
      </c>
      <c r="G174" s="21">
        <v>0</v>
      </c>
      <c r="H174" s="38">
        <v>0</v>
      </c>
      <c r="I174" s="21">
        <f t="shared" ref="I174:I179" si="32">+H174-C174-D174-E174-F174-G174</f>
        <v>0</v>
      </c>
    </row>
    <row r="175" spans="1:13" hidden="1" x14ac:dyDescent="0.25">
      <c r="A175" s="7" t="s">
        <v>113</v>
      </c>
      <c r="B175" s="21">
        <v>0</v>
      </c>
      <c r="C175" s="21">
        <v>0</v>
      </c>
      <c r="D175" s="21">
        <v>0</v>
      </c>
      <c r="E175" s="21">
        <v>0</v>
      </c>
      <c r="F175" s="21">
        <v>0</v>
      </c>
      <c r="G175" s="21">
        <v>0</v>
      </c>
      <c r="H175" s="38">
        <v>0</v>
      </c>
      <c r="I175" s="21">
        <f t="shared" si="32"/>
        <v>0</v>
      </c>
    </row>
    <row r="176" spans="1:13" hidden="1" x14ac:dyDescent="0.25">
      <c r="A176" s="7" t="s">
        <v>114</v>
      </c>
      <c r="B176" s="21">
        <v>0</v>
      </c>
      <c r="C176" s="21">
        <v>0</v>
      </c>
      <c r="D176" s="21">
        <v>0</v>
      </c>
      <c r="E176" s="21">
        <v>0</v>
      </c>
      <c r="F176" s="21">
        <v>0</v>
      </c>
      <c r="G176" s="21">
        <v>0</v>
      </c>
      <c r="H176" s="38">
        <v>0</v>
      </c>
      <c r="I176" s="21">
        <f t="shared" si="32"/>
        <v>0</v>
      </c>
    </row>
    <row r="177" spans="1:12" x14ac:dyDescent="0.25">
      <c r="A177" s="48" t="s">
        <v>141</v>
      </c>
      <c r="B177" s="21">
        <v>0</v>
      </c>
      <c r="C177" s="21">
        <v>141000</v>
      </c>
      <c r="D177" s="21">
        <v>45000</v>
      </c>
      <c r="E177" s="21">
        <v>0</v>
      </c>
      <c r="F177" s="21">
        <v>0</v>
      </c>
      <c r="G177" s="21">
        <v>0</v>
      </c>
      <c r="H177" s="38">
        <f>141000+45000</f>
        <v>186000</v>
      </c>
      <c r="I177" s="21">
        <f t="shared" si="32"/>
        <v>0</v>
      </c>
      <c r="J177" t="s">
        <v>33</v>
      </c>
      <c r="K177" t="s">
        <v>34</v>
      </c>
      <c r="L177" s="4" t="s">
        <v>35</v>
      </c>
    </row>
    <row r="178" spans="1:12" x14ac:dyDescent="0.25">
      <c r="A178" s="7" t="s">
        <v>116</v>
      </c>
      <c r="B178" s="21">
        <v>0</v>
      </c>
      <c r="C178" s="21">
        <v>8742</v>
      </c>
      <c r="D178" s="21">
        <v>2790</v>
      </c>
      <c r="E178" s="21">
        <v>0</v>
      </c>
      <c r="F178" s="21">
        <v>0</v>
      </c>
      <c r="G178" s="21">
        <v>0</v>
      </c>
      <c r="H178" s="38">
        <f>8742+2790</f>
        <v>11532</v>
      </c>
      <c r="I178" s="21">
        <f t="shared" si="32"/>
        <v>0</v>
      </c>
      <c r="J178" t="s">
        <v>33</v>
      </c>
      <c r="K178" t="s">
        <v>34</v>
      </c>
      <c r="L178" s="4" t="s">
        <v>35</v>
      </c>
    </row>
    <row r="179" spans="1:12" x14ac:dyDescent="0.25">
      <c r="A179" s="7" t="s">
        <v>117</v>
      </c>
      <c r="B179" s="21">
        <v>0</v>
      </c>
      <c r="C179" s="21">
        <v>2044.5</v>
      </c>
      <c r="D179" s="21">
        <v>652.5</v>
      </c>
      <c r="E179" s="21">
        <v>0</v>
      </c>
      <c r="F179" s="21">
        <v>0</v>
      </c>
      <c r="G179" s="21">
        <v>0</v>
      </c>
      <c r="H179" s="38">
        <f>2045+653</f>
        <v>2698</v>
      </c>
      <c r="I179" s="21">
        <f t="shared" si="32"/>
        <v>1</v>
      </c>
      <c r="J179" t="s">
        <v>33</v>
      </c>
      <c r="K179" t="s">
        <v>34</v>
      </c>
      <c r="L179" s="4" t="s">
        <v>35</v>
      </c>
    </row>
    <row r="180" spans="1:12" s="18" customFormat="1" x14ac:dyDescent="0.25">
      <c r="A180" s="32" t="s">
        <v>142</v>
      </c>
      <c r="B180" s="33">
        <f>SUM(B174:B179)</f>
        <v>0</v>
      </c>
      <c r="C180" s="33">
        <f t="shared" ref="C180:I180" si="33">SUM(C174:C179)</f>
        <v>151786.5</v>
      </c>
      <c r="D180" s="33">
        <f t="shared" si="33"/>
        <v>48442.5</v>
      </c>
      <c r="E180" s="33">
        <f t="shared" si="33"/>
        <v>0</v>
      </c>
      <c r="F180" s="33">
        <f t="shared" si="33"/>
        <v>0</v>
      </c>
      <c r="G180" s="33">
        <f t="shared" si="33"/>
        <v>0</v>
      </c>
      <c r="H180" s="33">
        <f t="shared" si="33"/>
        <v>200230</v>
      </c>
      <c r="I180" s="33">
        <f t="shared" si="33"/>
        <v>1</v>
      </c>
      <c r="L180" s="69"/>
    </row>
    <row r="181" spans="1:12" x14ac:dyDescent="0.25">
      <c r="A181" s="6"/>
      <c r="B181" s="21"/>
      <c r="C181" s="21"/>
      <c r="D181" s="21"/>
      <c r="E181" s="21"/>
      <c r="F181" s="21"/>
      <c r="G181" s="21"/>
      <c r="H181" s="38"/>
      <c r="I181" s="21"/>
    </row>
    <row r="182" spans="1:12" s="1" customFormat="1" hidden="1" x14ac:dyDescent="0.25">
      <c r="A182" s="10" t="s">
        <v>143</v>
      </c>
      <c r="B182" s="22"/>
      <c r="C182" s="22"/>
      <c r="D182" s="22"/>
      <c r="E182" s="22"/>
      <c r="F182" s="22"/>
      <c r="G182" s="22"/>
      <c r="H182" s="39"/>
      <c r="I182" s="22"/>
      <c r="L182" s="70"/>
    </row>
    <row r="183" spans="1:12" hidden="1" x14ac:dyDescent="0.25">
      <c r="A183" s="7" t="s">
        <v>140</v>
      </c>
      <c r="B183" s="21">
        <v>0</v>
      </c>
      <c r="C183" s="21">
        <v>0</v>
      </c>
      <c r="D183" s="21">
        <v>0</v>
      </c>
      <c r="E183" s="21">
        <v>0</v>
      </c>
      <c r="F183" s="21">
        <v>0</v>
      </c>
      <c r="G183" s="21">
        <v>0</v>
      </c>
      <c r="H183" s="38">
        <v>0</v>
      </c>
      <c r="I183" s="21">
        <f t="shared" ref="I183:I188" si="34">+H183-C183-D183-E183-F183-G183</f>
        <v>0</v>
      </c>
    </row>
    <row r="184" spans="1:12" hidden="1" x14ac:dyDescent="0.25">
      <c r="A184" s="7" t="s">
        <v>113</v>
      </c>
      <c r="B184" s="21">
        <v>0</v>
      </c>
      <c r="C184" s="21">
        <v>0</v>
      </c>
      <c r="D184" s="21">
        <v>0</v>
      </c>
      <c r="E184" s="21">
        <v>0</v>
      </c>
      <c r="F184" s="21">
        <v>0</v>
      </c>
      <c r="G184" s="21">
        <v>0</v>
      </c>
      <c r="H184" s="38">
        <v>0</v>
      </c>
      <c r="I184" s="21">
        <f t="shared" si="34"/>
        <v>0</v>
      </c>
    </row>
    <row r="185" spans="1:12" hidden="1" x14ac:dyDescent="0.25">
      <c r="A185" s="7" t="s">
        <v>114</v>
      </c>
      <c r="B185" s="21">
        <v>0</v>
      </c>
      <c r="C185" s="21">
        <v>0</v>
      </c>
      <c r="D185" s="21">
        <v>0</v>
      </c>
      <c r="E185" s="21">
        <v>0</v>
      </c>
      <c r="F185" s="21">
        <v>0</v>
      </c>
      <c r="G185" s="21">
        <v>0</v>
      </c>
      <c r="H185" s="38">
        <v>0</v>
      </c>
      <c r="I185" s="21">
        <f t="shared" si="34"/>
        <v>0</v>
      </c>
    </row>
    <row r="186" spans="1:12" hidden="1" x14ac:dyDescent="0.25">
      <c r="A186" s="7" t="s">
        <v>115</v>
      </c>
      <c r="B186" s="21">
        <v>0</v>
      </c>
      <c r="C186" s="21">
        <v>0</v>
      </c>
      <c r="D186" s="21">
        <v>0</v>
      </c>
      <c r="E186" s="21">
        <v>0</v>
      </c>
      <c r="F186" s="21">
        <v>0</v>
      </c>
      <c r="G186" s="21">
        <v>0</v>
      </c>
      <c r="H186" s="38">
        <v>0</v>
      </c>
      <c r="I186" s="21">
        <f t="shared" si="34"/>
        <v>0</v>
      </c>
    </row>
    <row r="187" spans="1:12" hidden="1" x14ac:dyDescent="0.25">
      <c r="A187" s="7" t="s">
        <v>116</v>
      </c>
      <c r="B187" s="21">
        <v>0</v>
      </c>
      <c r="C187" s="21">
        <v>0</v>
      </c>
      <c r="D187" s="21">
        <v>0</v>
      </c>
      <c r="E187" s="21">
        <v>0</v>
      </c>
      <c r="F187" s="21">
        <v>0</v>
      </c>
      <c r="G187" s="21">
        <v>0</v>
      </c>
      <c r="H187" s="38">
        <v>0</v>
      </c>
      <c r="I187" s="21">
        <f t="shared" si="34"/>
        <v>0</v>
      </c>
    </row>
    <row r="188" spans="1:12" hidden="1" x14ac:dyDescent="0.25">
      <c r="A188" s="7" t="s">
        <v>117</v>
      </c>
      <c r="B188" s="21">
        <v>0</v>
      </c>
      <c r="C188" s="21">
        <v>0</v>
      </c>
      <c r="D188" s="21">
        <v>0</v>
      </c>
      <c r="E188" s="21">
        <v>0</v>
      </c>
      <c r="F188" s="21">
        <v>0</v>
      </c>
      <c r="G188" s="21">
        <v>0</v>
      </c>
      <c r="H188" s="38">
        <v>0</v>
      </c>
      <c r="I188" s="21">
        <f t="shared" si="34"/>
        <v>0</v>
      </c>
    </row>
    <row r="189" spans="1:12" s="18" customFormat="1" hidden="1" x14ac:dyDescent="0.25">
      <c r="A189" s="16" t="s">
        <v>144</v>
      </c>
      <c r="B189" s="23">
        <f>SUM(B183:B188)</f>
        <v>0</v>
      </c>
      <c r="C189" s="23">
        <f t="shared" ref="C189:I189" si="35">SUM(C183:C188)</f>
        <v>0</v>
      </c>
      <c r="D189" s="23">
        <f t="shared" si="35"/>
        <v>0</v>
      </c>
      <c r="E189" s="23">
        <f t="shared" si="35"/>
        <v>0</v>
      </c>
      <c r="F189" s="23">
        <f t="shared" si="35"/>
        <v>0</v>
      </c>
      <c r="G189" s="23">
        <f t="shared" si="35"/>
        <v>0</v>
      </c>
      <c r="H189" s="33">
        <f t="shared" si="35"/>
        <v>0</v>
      </c>
      <c r="I189" s="23">
        <f t="shared" si="35"/>
        <v>0</v>
      </c>
      <c r="L189" s="69"/>
    </row>
    <row r="190" spans="1:12" hidden="1" x14ac:dyDescent="0.25">
      <c r="A190" s="6"/>
      <c r="B190" s="21"/>
      <c r="C190" s="21"/>
      <c r="D190" s="21"/>
      <c r="E190" s="21"/>
      <c r="F190" s="21"/>
      <c r="G190" s="21"/>
      <c r="H190" s="38"/>
      <c r="I190" s="21"/>
    </row>
    <row r="191" spans="1:12" s="1" customFormat="1" x14ac:dyDescent="0.25">
      <c r="A191" s="10" t="s">
        <v>145</v>
      </c>
      <c r="B191" s="22"/>
      <c r="C191" s="22"/>
      <c r="D191" s="22"/>
      <c r="E191" s="22"/>
      <c r="F191" s="22"/>
      <c r="G191" s="22"/>
      <c r="H191" s="39"/>
      <c r="I191" s="22"/>
      <c r="L191" s="70"/>
    </row>
    <row r="192" spans="1:12" hidden="1" x14ac:dyDescent="0.25">
      <c r="A192" s="7" t="s">
        <v>140</v>
      </c>
      <c r="B192" s="21">
        <v>0</v>
      </c>
      <c r="C192" s="21">
        <v>0</v>
      </c>
      <c r="D192" s="21">
        <v>0</v>
      </c>
      <c r="E192" s="21">
        <v>0</v>
      </c>
      <c r="F192" s="21">
        <v>0</v>
      </c>
      <c r="G192" s="21">
        <v>0</v>
      </c>
      <c r="H192" s="38">
        <v>0</v>
      </c>
      <c r="I192" s="21">
        <f t="shared" ref="I192:I197" si="36">+H192-C192-D192-E192-F192-G192</f>
        <v>0</v>
      </c>
    </row>
    <row r="193" spans="1:12" hidden="1" x14ac:dyDescent="0.25">
      <c r="A193" s="7" t="s">
        <v>113</v>
      </c>
      <c r="B193" s="21">
        <v>0</v>
      </c>
      <c r="C193" s="21">
        <v>0</v>
      </c>
      <c r="D193" s="21">
        <v>0</v>
      </c>
      <c r="E193" s="21">
        <v>0</v>
      </c>
      <c r="F193" s="21">
        <v>0</v>
      </c>
      <c r="G193" s="21">
        <v>0</v>
      </c>
      <c r="H193" s="38">
        <v>0</v>
      </c>
      <c r="I193" s="21">
        <f t="shared" si="36"/>
        <v>0</v>
      </c>
    </row>
    <row r="194" spans="1:12" hidden="1" x14ac:dyDescent="0.25">
      <c r="A194" s="7" t="s">
        <v>114</v>
      </c>
      <c r="B194" s="21">
        <v>0</v>
      </c>
      <c r="C194" s="21">
        <v>0</v>
      </c>
      <c r="D194" s="21">
        <v>0</v>
      </c>
      <c r="E194" s="21">
        <v>0</v>
      </c>
      <c r="F194" s="21">
        <v>0</v>
      </c>
      <c r="G194" s="21">
        <v>0</v>
      </c>
      <c r="H194" s="38">
        <v>0</v>
      </c>
      <c r="I194" s="21">
        <f t="shared" si="36"/>
        <v>0</v>
      </c>
    </row>
    <row r="195" spans="1:12" x14ac:dyDescent="0.25">
      <c r="A195" s="48" t="s">
        <v>141</v>
      </c>
      <c r="B195" s="21">
        <v>0</v>
      </c>
      <c r="C195" s="21">
        <v>98700</v>
      </c>
      <c r="D195" s="21">
        <v>34600</v>
      </c>
      <c r="E195" s="21">
        <v>0</v>
      </c>
      <c r="F195" s="21">
        <v>0</v>
      </c>
      <c r="G195" s="21">
        <v>0</v>
      </c>
      <c r="H195" s="38">
        <f>98700+34600</f>
        <v>133300</v>
      </c>
      <c r="I195" s="21">
        <f t="shared" si="36"/>
        <v>0</v>
      </c>
      <c r="J195" t="s">
        <v>33</v>
      </c>
      <c r="K195" t="s">
        <v>34</v>
      </c>
      <c r="L195" s="4" t="s">
        <v>35</v>
      </c>
    </row>
    <row r="196" spans="1:12" x14ac:dyDescent="0.25">
      <c r="A196" s="7" t="s">
        <v>116</v>
      </c>
      <c r="B196" s="21">
        <v>0</v>
      </c>
      <c r="C196" s="21">
        <v>6119.4</v>
      </c>
      <c r="D196" s="21">
        <v>2145.1999999999998</v>
      </c>
      <c r="E196" s="21">
        <v>0</v>
      </c>
      <c r="F196" s="21">
        <v>0</v>
      </c>
      <c r="G196" s="21">
        <v>0</v>
      </c>
      <c r="H196" s="38">
        <f>6119+2145</f>
        <v>8264</v>
      </c>
      <c r="I196" s="21">
        <f t="shared" si="36"/>
        <v>-0.5999999999994543</v>
      </c>
      <c r="J196" t="s">
        <v>33</v>
      </c>
      <c r="K196" t="s">
        <v>34</v>
      </c>
      <c r="L196" s="4" t="s">
        <v>35</v>
      </c>
    </row>
    <row r="197" spans="1:12" x14ac:dyDescent="0.25">
      <c r="A197" s="7" t="s">
        <v>117</v>
      </c>
      <c r="B197" s="21">
        <v>0</v>
      </c>
      <c r="C197" s="21">
        <v>1431.15</v>
      </c>
      <c r="D197" s="21">
        <v>501.7</v>
      </c>
      <c r="E197" s="21">
        <v>0</v>
      </c>
      <c r="F197" s="21">
        <v>0</v>
      </c>
      <c r="G197" s="21">
        <v>0</v>
      </c>
      <c r="H197" s="38">
        <f>1431+502</f>
        <v>1933</v>
      </c>
      <c r="I197" s="21">
        <f t="shared" si="36"/>
        <v>0.14999999999992042</v>
      </c>
      <c r="J197" t="s">
        <v>33</v>
      </c>
      <c r="K197" t="s">
        <v>34</v>
      </c>
      <c r="L197" s="4" t="s">
        <v>35</v>
      </c>
    </row>
    <row r="198" spans="1:12" s="18" customFormat="1" x14ac:dyDescent="0.25">
      <c r="A198" s="32" t="s">
        <v>146</v>
      </c>
      <c r="B198" s="33">
        <f>SUM(B192:B197)</f>
        <v>0</v>
      </c>
      <c r="C198" s="33">
        <f t="shared" ref="C198:I198" si="37">SUM(C192:C197)</f>
        <v>106250.54999999999</v>
      </c>
      <c r="D198" s="33">
        <f t="shared" si="37"/>
        <v>37246.899999999994</v>
      </c>
      <c r="E198" s="33">
        <f t="shared" si="37"/>
        <v>0</v>
      </c>
      <c r="F198" s="33">
        <f t="shared" si="37"/>
        <v>0</v>
      </c>
      <c r="G198" s="33">
        <f t="shared" si="37"/>
        <v>0</v>
      </c>
      <c r="H198" s="33">
        <f t="shared" si="37"/>
        <v>143497</v>
      </c>
      <c r="I198" s="33">
        <f t="shared" si="37"/>
        <v>-0.44999999999953388</v>
      </c>
      <c r="L198" s="69"/>
    </row>
    <row r="199" spans="1:12" x14ac:dyDescent="0.25">
      <c r="A199" s="6"/>
      <c r="B199" s="21"/>
      <c r="C199" s="21"/>
      <c r="D199" s="21"/>
      <c r="E199" s="21"/>
      <c r="F199" s="21"/>
      <c r="G199" s="21"/>
      <c r="H199" s="38"/>
      <c r="I199" s="21"/>
    </row>
    <row r="200" spans="1:12" s="1" customFormat="1" hidden="1" x14ac:dyDescent="0.25">
      <c r="A200" s="10" t="s">
        <v>147</v>
      </c>
      <c r="B200" s="22"/>
      <c r="C200" s="22"/>
      <c r="D200" s="22"/>
      <c r="E200" s="22"/>
      <c r="F200" s="22"/>
      <c r="G200" s="22"/>
      <c r="H200" s="39"/>
      <c r="I200" s="22"/>
      <c r="L200" s="70"/>
    </row>
    <row r="201" spans="1:12" hidden="1" x14ac:dyDescent="0.25">
      <c r="A201" s="7" t="s">
        <v>140</v>
      </c>
      <c r="B201" s="21">
        <v>0</v>
      </c>
      <c r="C201" s="21">
        <v>0</v>
      </c>
      <c r="D201" s="21">
        <v>0</v>
      </c>
      <c r="E201" s="21">
        <v>0</v>
      </c>
      <c r="F201" s="21">
        <v>0</v>
      </c>
      <c r="G201" s="21">
        <v>0</v>
      </c>
      <c r="H201" s="38">
        <v>0</v>
      </c>
      <c r="I201" s="21" t="e">
        <f>+H201-B201-C201-D201-E201-#REF!-F201</f>
        <v>#REF!</v>
      </c>
    </row>
    <row r="202" spans="1:12" hidden="1" x14ac:dyDescent="0.25">
      <c r="A202" s="7" t="s">
        <v>113</v>
      </c>
      <c r="B202" s="21">
        <v>0</v>
      </c>
      <c r="C202" s="21">
        <v>0</v>
      </c>
      <c r="D202" s="21">
        <v>0</v>
      </c>
      <c r="E202" s="21">
        <v>0</v>
      </c>
      <c r="F202" s="21">
        <v>0</v>
      </c>
      <c r="G202" s="21">
        <v>0</v>
      </c>
      <c r="H202" s="38">
        <v>0</v>
      </c>
      <c r="I202" s="21" t="e">
        <f>+H202-B202-C202-D202-E202-#REF!-F202</f>
        <v>#REF!</v>
      </c>
    </row>
    <row r="203" spans="1:12" hidden="1" x14ac:dyDescent="0.25">
      <c r="A203" s="7" t="s">
        <v>114</v>
      </c>
      <c r="B203" s="21">
        <v>0</v>
      </c>
      <c r="C203" s="21">
        <v>0</v>
      </c>
      <c r="D203" s="21">
        <v>0</v>
      </c>
      <c r="E203" s="21">
        <v>0</v>
      </c>
      <c r="F203" s="21">
        <v>0</v>
      </c>
      <c r="G203" s="21">
        <v>0</v>
      </c>
      <c r="H203" s="38">
        <v>0</v>
      </c>
      <c r="I203" s="21" t="e">
        <f>+H203-B203-C203-D203-E203-#REF!-F203</f>
        <v>#REF!</v>
      </c>
    </row>
    <row r="204" spans="1:12" hidden="1" x14ac:dyDescent="0.25">
      <c r="A204" s="7" t="s">
        <v>115</v>
      </c>
      <c r="B204" s="21">
        <v>0</v>
      </c>
      <c r="C204" s="21">
        <v>0</v>
      </c>
      <c r="D204" s="21">
        <v>0</v>
      </c>
      <c r="E204" s="21">
        <v>0</v>
      </c>
      <c r="F204" s="21">
        <v>0</v>
      </c>
      <c r="G204" s="21">
        <v>0</v>
      </c>
      <c r="H204" s="38">
        <v>0</v>
      </c>
      <c r="I204" s="21" t="e">
        <f>+H204-B204-C204-D204-E204-#REF!-F204</f>
        <v>#REF!</v>
      </c>
    </row>
    <row r="205" spans="1:12" hidden="1" x14ac:dyDescent="0.25">
      <c r="A205" s="7" t="s">
        <v>116</v>
      </c>
      <c r="B205" s="21">
        <v>0</v>
      </c>
      <c r="C205" s="21">
        <v>0</v>
      </c>
      <c r="D205" s="21">
        <v>0</v>
      </c>
      <c r="E205" s="21">
        <v>0</v>
      </c>
      <c r="F205" s="21">
        <v>0</v>
      </c>
      <c r="G205" s="21">
        <v>0</v>
      </c>
      <c r="H205" s="38">
        <v>0</v>
      </c>
      <c r="I205" s="21" t="e">
        <f>+H205-B205-C205-D205-E205-#REF!-F205</f>
        <v>#REF!</v>
      </c>
    </row>
    <row r="206" spans="1:12" hidden="1" x14ac:dyDescent="0.25">
      <c r="A206" s="7" t="s">
        <v>117</v>
      </c>
      <c r="B206" s="21">
        <v>0</v>
      </c>
      <c r="C206" s="21">
        <v>0</v>
      </c>
      <c r="D206" s="21">
        <v>0</v>
      </c>
      <c r="E206" s="21">
        <v>0</v>
      </c>
      <c r="F206" s="21">
        <v>0</v>
      </c>
      <c r="G206" s="21">
        <v>0</v>
      </c>
      <c r="H206" s="38">
        <v>0</v>
      </c>
      <c r="I206" s="21" t="e">
        <f>+H206-B206-C206-D206-E206-#REF!-F206</f>
        <v>#REF!</v>
      </c>
    </row>
    <row r="207" spans="1:12" s="18" customFormat="1" hidden="1" x14ac:dyDescent="0.25">
      <c r="A207" s="16" t="s">
        <v>148</v>
      </c>
      <c r="B207" s="23">
        <f>SUM(B201:B206)</f>
        <v>0</v>
      </c>
      <c r="C207" s="23">
        <f t="shared" ref="C207:I207" si="38">SUM(C201:C206)</f>
        <v>0</v>
      </c>
      <c r="D207" s="23">
        <f t="shared" si="38"/>
        <v>0</v>
      </c>
      <c r="E207" s="23">
        <f t="shared" si="38"/>
        <v>0</v>
      </c>
      <c r="F207" s="23">
        <f t="shared" si="38"/>
        <v>0</v>
      </c>
      <c r="G207" s="23">
        <f t="shared" si="38"/>
        <v>0</v>
      </c>
      <c r="H207" s="33">
        <f t="shared" si="38"/>
        <v>0</v>
      </c>
      <c r="I207" s="23" t="e">
        <f t="shared" si="38"/>
        <v>#REF!</v>
      </c>
      <c r="L207" s="69"/>
    </row>
    <row r="208" spans="1:12" hidden="1" x14ac:dyDescent="0.25">
      <c r="A208" s="6"/>
      <c r="B208" s="21"/>
      <c r="C208" s="21"/>
      <c r="D208" s="21"/>
      <c r="E208" s="21"/>
      <c r="F208" s="21"/>
      <c r="G208" s="21"/>
      <c r="H208" s="38"/>
      <c r="I208" s="21"/>
    </row>
    <row r="209" spans="1:13" s="1" customFormat="1" x14ac:dyDescent="0.25">
      <c r="A209" s="10" t="s">
        <v>149</v>
      </c>
      <c r="B209" s="22"/>
      <c r="C209" s="22"/>
      <c r="D209" s="22"/>
      <c r="E209" s="22"/>
      <c r="F209" s="22"/>
      <c r="G209" s="22"/>
      <c r="H209" s="39"/>
      <c r="I209" s="22"/>
      <c r="L209" s="70"/>
    </row>
    <row r="210" spans="1:13" hidden="1" x14ac:dyDescent="0.25">
      <c r="A210" s="7" t="s">
        <v>140</v>
      </c>
      <c r="B210" s="21">
        <v>0</v>
      </c>
      <c r="C210" s="21">
        <v>0</v>
      </c>
      <c r="D210" s="21">
        <v>0</v>
      </c>
      <c r="E210" s="21">
        <v>0</v>
      </c>
      <c r="F210" s="21">
        <v>0</v>
      </c>
      <c r="G210" s="21">
        <v>0</v>
      </c>
      <c r="H210" s="38">
        <v>0</v>
      </c>
      <c r="I210" s="21">
        <f t="shared" ref="I210:I215" si="39">+H210-C210-D210-E210-F210-G210</f>
        <v>0</v>
      </c>
    </row>
    <row r="211" spans="1:13" hidden="1" x14ac:dyDescent="0.25">
      <c r="A211" s="7" t="s">
        <v>113</v>
      </c>
      <c r="B211" s="21">
        <v>0</v>
      </c>
      <c r="C211" s="21">
        <v>0</v>
      </c>
      <c r="D211" s="21">
        <v>0</v>
      </c>
      <c r="E211" s="21">
        <v>0</v>
      </c>
      <c r="F211" s="21">
        <v>0</v>
      </c>
      <c r="G211" s="21">
        <v>0</v>
      </c>
      <c r="H211" s="38">
        <v>0</v>
      </c>
      <c r="I211" s="21">
        <f t="shared" si="39"/>
        <v>0</v>
      </c>
    </row>
    <row r="212" spans="1:13" hidden="1" x14ac:dyDescent="0.25">
      <c r="A212" s="7" t="s">
        <v>114</v>
      </c>
      <c r="B212" s="21">
        <v>0</v>
      </c>
      <c r="C212" s="21">
        <v>0</v>
      </c>
      <c r="D212" s="21">
        <v>0</v>
      </c>
      <c r="E212" s="21">
        <v>0</v>
      </c>
      <c r="F212" s="21">
        <v>0</v>
      </c>
      <c r="G212" s="21">
        <v>0</v>
      </c>
      <c r="H212" s="38">
        <v>0</v>
      </c>
      <c r="I212" s="21">
        <f t="shared" si="39"/>
        <v>0</v>
      </c>
    </row>
    <row r="213" spans="1:13" x14ac:dyDescent="0.25">
      <c r="A213" s="48" t="s">
        <v>141</v>
      </c>
      <c r="B213" s="21">
        <v>0</v>
      </c>
      <c r="C213" s="21">
        <v>49500</v>
      </c>
      <c r="D213" s="21">
        <v>53300</v>
      </c>
      <c r="E213" s="21">
        <v>0</v>
      </c>
      <c r="F213" s="21">
        <v>0</v>
      </c>
      <c r="G213" s="21">
        <v>0</v>
      </c>
      <c r="H213" s="38">
        <f>49500+53300</f>
        <v>102800</v>
      </c>
      <c r="I213" s="21">
        <f t="shared" si="39"/>
        <v>0</v>
      </c>
      <c r="J213" t="s">
        <v>33</v>
      </c>
      <c r="K213" t="s">
        <v>34</v>
      </c>
      <c r="L213" s="4" t="s">
        <v>35</v>
      </c>
    </row>
    <row r="214" spans="1:13" x14ac:dyDescent="0.25">
      <c r="A214" s="7" t="s">
        <v>116</v>
      </c>
      <c r="B214" s="21">
        <v>0</v>
      </c>
      <c r="C214" s="21">
        <v>3069</v>
      </c>
      <c r="D214" s="21">
        <v>3304.6</v>
      </c>
      <c r="E214" s="21">
        <v>0</v>
      </c>
      <c r="F214" s="21">
        <v>0</v>
      </c>
      <c r="G214" s="21">
        <v>0</v>
      </c>
      <c r="H214" s="38">
        <f>3069+3305</f>
        <v>6374</v>
      </c>
      <c r="I214" s="21">
        <f t="shared" si="39"/>
        <v>0.40000000000009095</v>
      </c>
      <c r="J214" t="s">
        <v>33</v>
      </c>
      <c r="K214" t="s">
        <v>34</v>
      </c>
      <c r="L214" s="4" t="s">
        <v>35</v>
      </c>
    </row>
    <row r="215" spans="1:13" x14ac:dyDescent="0.25">
      <c r="A215" s="7" t="s">
        <v>117</v>
      </c>
      <c r="B215" s="21">
        <v>0</v>
      </c>
      <c r="C215" s="21">
        <v>717.75</v>
      </c>
      <c r="D215" s="21">
        <v>772.85</v>
      </c>
      <c r="E215" s="21">
        <v>0</v>
      </c>
      <c r="F215" s="21">
        <v>0</v>
      </c>
      <c r="G215" s="21">
        <v>0</v>
      </c>
      <c r="H215" s="38">
        <f>718+773</f>
        <v>1491</v>
      </c>
      <c r="I215" s="21">
        <f t="shared" si="39"/>
        <v>0.39999999999997726</v>
      </c>
      <c r="J215" t="s">
        <v>33</v>
      </c>
      <c r="K215" t="s">
        <v>34</v>
      </c>
      <c r="L215" s="4" t="s">
        <v>35</v>
      </c>
    </row>
    <row r="216" spans="1:13" s="18" customFormat="1" x14ac:dyDescent="0.25">
      <c r="A216" s="32" t="s">
        <v>150</v>
      </c>
      <c r="B216" s="33">
        <f>SUM(B210:B215)</f>
        <v>0</v>
      </c>
      <c r="C216" s="33">
        <f t="shared" ref="C216:I216" si="40">SUM(C210:C215)</f>
        <v>53286.75</v>
      </c>
      <c r="D216" s="33">
        <f t="shared" si="40"/>
        <v>57377.45</v>
      </c>
      <c r="E216" s="33">
        <f t="shared" si="40"/>
        <v>0</v>
      </c>
      <c r="F216" s="33">
        <f t="shared" si="40"/>
        <v>0</v>
      </c>
      <c r="G216" s="33">
        <f t="shared" si="40"/>
        <v>0</v>
      </c>
      <c r="H216" s="33">
        <f t="shared" si="40"/>
        <v>110665</v>
      </c>
      <c r="I216" s="33">
        <f t="shared" si="40"/>
        <v>0.80000000000006821</v>
      </c>
      <c r="L216" s="69"/>
    </row>
    <row r="217" spans="1:13" x14ac:dyDescent="0.25">
      <c r="A217" s="10"/>
      <c r="B217" s="21"/>
      <c r="C217" s="21"/>
      <c r="D217" s="21"/>
      <c r="E217" s="21"/>
      <c r="F217" s="21"/>
      <c r="G217" s="21"/>
      <c r="H217" s="38"/>
      <c r="I217" s="21"/>
    </row>
    <row r="218" spans="1:13" x14ac:dyDescent="0.25">
      <c r="A218" s="10" t="s">
        <v>151</v>
      </c>
      <c r="B218" s="21"/>
      <c r="C218" s="21"/>
      <c r="D218" s="21"/>
      <c r="E218" s="21"/>
      <c r="F218" s="21"/>
      <c r="G218" s="21"/>
      <c r="H218" s="38"/>
      <c r="I218" s="21"/>
    </row>
    <row r="219" spans="1:13" x14ac:dyDescent="0.25">
      <c r="A219" s="97" t="s">
        <v>152</v>
      </c>
      <c r="B219" s="98"/>
      <c r="C219" s="98"/>
      <c r="D219" s="98"/>
      <c r="E219" s="98"/>
      <c r="F219" s="98"/>
      <c r="G219" s="98">
        <v>300000</v>
      </c>
      <c r="H219" s="98">
        <v>300000</v>
      </c>
      <c r="I219" s="98">
        <f t="shared" ref="I219" si="41">+H219-C219-D219-E219-F219-G219</f>
        <v>0</v>
      </c>
      <c r="J219" s="99" t="s">
        <v>91</v>
      </c>
      <c r="K219" s="99"/>
      <c r="L219" s="100">
        <v>45615</v>
      </c>
      <c r="M219" s="99"/>
    </row>
    <row r="220" spans="1:13" s="19" customFormat="1" x14ac:dyDescent="0.25">
      <c r="A220" s="32" t="s">
        <v>153</v>
      </c>
      <c r="B220" s="79"/>
      <c r="C220" s="33">
        <f>SUM(C219)</f>
        <v>0</v>
      </c>
      <c r="D220" s="33">
        <f t="shared" ref="D220:I220" si="42">SUM(D219)</f>
        <v>0</v>
      </c>
      <c r="E220" s="33">
        <f t="shared" si="42"/>
        <v>0</v>
      </c>
      <c r="F220" s="33">
        <f t="shared" si="42"/>
        <v>0</v>
      </c>
      <c r="G220" s="33">
        <f t="shared" si="42"/>
        <v>300000</v>
      </c>
      <c r="H220" s="33">
        <f t="shared" si="42"/>
        <v>300000</v>
      </c>
      <c r="I220" s="33">
        <f t="shared" si="42"/>
        <v>0</v>
      </c>
      <c r="L220" s="72"/>
    </row>
    <row r="221" spans="1:13" x14ac:dyDescent="0.25">
      <c r="A221" s="6"/>
      <c r="B221" s="21"/>
      <c r="C221" s="21"/>
      <c r="D221" s="21"/>
      <c r="E221" s="21"/>
      <c r="F221" s="21"/>
      <c r="G221" s="21"/>
      <c r="H221" s="38"/>
      <c r="I221" s="21"/>
    </row>
    <row r="222" spans="1:13" x14ac:dyDescent="0.25">
      <c r="A222" s="10" t="s">
        <v>154</v>
      </c>
      <c r="B222" s="21"/>
      <c r="C222" s="21"/>
      <c r="D222" s="21"/>
      <c r="E222" s="21"/>
      <c r="F222" s="21"/>
      <c r="G222" s="21"/>
      <c r="H222" s="38"/>
      <c r="I222" s="21"/>
    </row>
    <row r="223" spans="1:13" s="53" customFormat="1" x14ac:dyDescent="0.25">
      <c r="A223" s="50" t="s">
        <v>155</v>
      </c>
      <c r="B223" s="51"/>
      <c r="C223" s="51"/>
      <c r="D223" s="51"/>
      <c r="E223" s="51"/>
      <c r="F223" s="51"/>
      <c r="G223" s="51"/>
      <c r="H223" s="52"/>
      <c r="I223" s="51"/>
      <c r="J223" s="53" t="s">
        <v>91</v>
      </c>
      <c r="L223" s="81">
        <v>45615</v>
      </c>
    </row>
    <row r="224" spans="1:13" s="53" customFormat="1" x14ac:dyDescent="0.25">
      <c r="A224" s="101" t="s">
        <v>156</v>
      </c>
      <c r="B224" s="102"/>
      <c r="C224" s="102"/>
      <c r="D224" s="102"/>
      <c r="E224" s="102"/>
      <c r="F224" s="102"/>
      <c r="G224" s="102"/>
      <c r="H224" s="102">
        <v>400000</v>
      </c>
      <c r="I224" s="102"/>
      <c r="J224" s="103" t="s">
        <v>91</v>
      </c>
      <c r="K224" s="103"/>
      <c r="L224" s="104">
        <v>45615</v>
      </c>
      <c r="M224" s="103" t="s">
        <v>157</v>
      </c>
    </row>
    <row r="225" spans="1:13" s="63" customFormat="1" x14ac:dyDescent="0.25">
      <c r="A225" s="54" t="s">
        <v>158</v>
      </c>
      <c r="B225" s="80"/>
      <c r="C225" s="55">
        <f>SUM(C223)</f>
        <v>0</v>
      </c>
      <c r="D225" s="55">
        <f t="shared" ref="D225:G225" si="43">SUM(D223)</f>
        <v>0</v>
      </c>
      <c r="E225" s="55">
        <f t="shared" si="43"/>
        <v>0</v>
      </c>
      <c r="F225" s="55">
        <f t="shared" si="43"/>
        <v>0</v>
      </c>
      <c r="G225" s="55">
        <f t="shared" si="43"/>
        <v>0</v>
      </c>
      <c r="H225" s="55">
        <f>SUM(H223:H224)</f>
        <v>400000</v>
      </c>
      <c r="I225" s="55">
        <f t="shared" ref="I225" si="44">SUM(I223)</f>
        <v>0</v>
      </c>
      <c r="L225" s="77"/>
    </row>
    <row r="226" spans="1:13" s="53" customFormat="1" x14ac:dyDescent="0.25">
      <c r="A226" s="50"/>
      <c r="B226" s="51"/>
      <c r="C226" s="51"/>
      <c r="D226" s="51"/>
      <c r="E226" s="51"/>
      <c r="F226" s="51"/>
      <c r="G226" s="51"/>
      <c r="H226" s="52"/>
      <c r="I226" s="51"/>
      <c r="L226" s="74"/>
    </row>
    <row r="227" spans="1:13" s="53" customFormat="1" x14ac:dyDescent="0.25">
      <c r="A227" s="50"/>
      <c r="B227" s="51"/>
      <c r="C227" s="51"/>
      <c r="D227" s="51"/>
      <c r="E227" s="51"/>
      <c r="F227" s="51"/>
      <c r="G227" s="51"/>
      <c r="H227" s="52"/>
      <c r="I227" s="51"/>
      <c r="L227" s="74"/>
    </row>
    <row r="228" spans="1:13" s="59" customFormat="1" x14ac:dyDescent="0.25">
      <c r="A228" s="56" t="s">
        <v>159</v>
      </c>
      <c r="B228" s="57"/>
      <c r="C228" s="57"/>
      <c r="D228" s="57"/>
      <c r="E228" s="57"/>
      <c r="F228" s="57"/>
      <c r="G228" s="57"/>
      <c r="H228" s="58"/>
      <c r="I228" s="57"/>
      <c r="L228" s="75"/>
    </row>
    <row r="229" spans="1:13" s="53" customFormat="1" x14ac:dyDescent="0.25">
      <c r="A229" s="105" t="s">
        <v>160</v>
      </c>
      <c r="B229" s="106">
        <v>0</v>
      </c>
      <c r="C229" s="106">
        <v>0</v>
      </c>
      <c r="D229" s="106">
        <v>0</v>
      </c>
      <c r="E229" s="106">
        <v>0</v>
      </c>
      <c r="F229" s="106">
        <v>156246.73000000001</v>
      </c>
      <c r="G229" s="106">
        <v>0</v>
      </c>
      <c r="H229" s="106">
        <v>600000</v>
      </c>
      <c r="I229" s="106">
        <f t="shared" ref="I229" si="45">+H229-C229-D229-E229-F229-G229</f>
        <v>443753.27</v>
      </c>
      <c r="J229" s="107" t="s">
        <v>91</v>
      </c>
      <c r="K229" s="107"/>
      <c r="L229" s="108">
        <v>44628</v>
      </c>
      <c r="M229" s="107"/>
    </row>
    <row r="230" spans="1:13" s="61" customFormat="1" x14ac:dyDescent="0.25">
      <c r="A230" s="54" t="s">
        <v>161</v>
      </c>
      <c r="B230" s="55">
        <f>SUM(B229)</f>
        <v>0</v>
      </c>
      <c r="C230" s="55">
        <f t="shared" ref="C230:I230" si="46">SUM(C229)</f>
        <v>0</v>
      </c>
      <c r="D230" s="55">
        <f t="shared" si="46"/>
        <v>0</v>
      </c>
      <c r="E230" s="55">
        <f t="shared" si="46"/>
        <v>0</v>
      </c>
      <c r="F230" s="55">
        <f t="shared" si="46"/>
        <v>156246.73000000001</v>
      </c>
      <c r="G230" s="55">
        <f t="shared" si="46"/>
        <v>0</v>
      </c>
      <c r="H230" s="55">
        <f t="shared" si="46"/>
        <v>600000</v>
      </c>
      <c r="I230" s="55">
        <f t="shared" si="46"/>
        <v>443753.27</v>
      </c>
      <c r="L230" s="76"/>
    </row>
    <row r="231" spans="1:13" s="53" customFormat="1" x14ac:dyDescent="0.25">
      <c r="A231" s="50"/>
      <c r="B231" s="51"/>
      <c r="C231" s="51"/>
      <c r="D231" s="51"/>
      <c r="E231" s="51"/>
      <c r="F231" s="51"/>
      <c r="G231" s="51"/>
      <c r="H231" s="52"/>
      <c r="I231" s="51"/>
      <c r="L231" s="74"/>
    </row>
    <row r="232" spans="1:13" s="59" customFormat="1" x14ac:dyDescent="0.25">
      <c r="A232" s="56" t="s">
        <v>162</v>
      </c>
      <c r="B232" s="57"/>
      <c r="C232" s="57"/>
      <c r="D232" s="57"/>
      <c r="E232" s="57"/>
      <c r="F232" s="57"/>
      <c r="G232" s="57"/>
      <c r="H232" s="58"/>
      <c r="I232" s="57"/>
      <c r="L232" s="75"/>
    </row>
    <row r="233" spans="1:13" s="53" customFormat="1" hidden="1" x14ac:dyDescent="0.25">
      <c r="A233" s="60" t="s">
        <v>163</v>
      </c>
      <c r="B233" s="51">
        <v>0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2">
        <v>0</v>
      </c>
      <c r="I233" s="51">
        <f t="shared" ref="I233:I235" si="47">+H233-C233-D233-E233-F233-G233</f>
        <v>0</v>
      </c>
      <c r="L233" s="74"/>
    </row>
    <row r="234" spans="1:13" s="53" customFormat="1" x14ac:dyDescent="0.25">
      <c r="A234" s="109" t="s">
        <v>164</v>
      </c>
      <c r="B234" s="106">
        <v>0</v>
      </c>
      <c r="C234" s="106">
        <v>69456.5</v>
      </c>
      <c r="D234" s="106">
        <v>0</v>
      </c>
      <c r="E234" s="106">
        <v>0</v>
      </c>
      <c r="F234" s="106">
        <v>13376.6</v>
      </c>
      <c r="G234" s="106">
        <v>0</v>
      </c>
      <c r="H234" s="106">
        <v>200000</v>
      </c>
      <c r="I234" s="106">
        <f t="shared" si="47"/>
        <v>117166.9</v>
      </c>
      <c r="J234" s="107" t="s">
        <v>91</v>
      </c>
      <c r="K234" s="107" t="s">
        <v>165</v>
      </c>
      <c r="L234" s="108">
        <v>44642</v>
      </c>
      <c r="M234" s="107"/>
    </row>
    <row r="235" spans="1:13" s="53" customFormat="1" ht="14.25" hidden="1" customHeight="1" x14ac:dyDescent="0.25">
      <c r="A235" s="60" t="s">
        <v>39</v>
      </c>
      <c r="B235" s="51">
        <v>0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2">
        <v>0</v>
      </c>
      <c r="I235" s="51">
        <f t="shared" si="47"/>
        <v>0</v>
      </c>
      <c r="L235" s="74"/>
    </row>
    <row r="236" spans="1:13" s="61" customFormat="1" x14ac:dyDescent="0.25">
      <c r="A236" s="54" t="s">
        <v>166</v>
      </c>
      <c r="B236" s="55">
        <f t="shared" ref="B236:I236" si="48">SUM(B233:B235)</f>
        <v>0</v>
      </c>
      <c r="C236" s="55">
        <f t="shared" si="48"/>
        <v>69456.5</v>
      </c>
      <c r="D236" s="55">
        <f t="shared" si="48"/>
        <v>0</v>
      </c>
      <c r="E236" s="55">
        <f t="shared" si="48"/>
        <v>0</v>
      </c>
      <c r="F236" s="55">
        <f t="shared" si="48"/>
        <v>13376.6</v>
      </c>
      <c r="G236" s="55">
        <f t="shared" si="48"/>
        <v>0</v>
      </c>
      <c r="H236" s="55">
        <f t="shared" si="48"/>
        <v>200000</v>
      </c>
      <c r="I236" s="55">
        <f t="shared" si="48"/>
        <v>117166.9</v>
      </c>
      <c r="L236" s="76"/>
    </row>
    <row r="237" spans="1:13" s="53" customFormat="1" x14ac:dyDescent="0.25">
      <c r="A237" s="50"/>
      <c r="B237" s="51"/>
      <c r="C237" s="51"/>
      <c r="D237" s="51"/>
      <c r="E237" s="51"/>
      <c r="F237" s="51"/>
      <c r="G237" s="51"/>
      <c r="H237" s="52"/>
      <c r="I237" s="51"/>
      <c r="L237" s="74"/>
    </row>
    <row r="238" spans="1:13" s="53" customFormat="1" x14ac:dyDescent="0.25">
      <c r="A238" s="56" t="s">
        <v>167</v>
      </c>
      <c r="B238" s="51"/>
      <c r="C238" s="51"/>
      <c r="D238" s="51"/>
      <c r="E238" s="51"/>
      <c r="F238" s="51"/>
      <c r="G238" s="51"/>
      <c r="H238" s="52"/>
      <c r="I238" s="51"/>
      <c r="L238" s="74"/>
    </row>
    <row r="239" spans="1:13" s="53" customFormat="1" hidden="1" x14ac:dyDescent="0.25">
      <c r="A239" s="60" t="s">
        <v>163</v>
      </c>
      <c r="B239" s="51">
        <v>0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2">
        <v>0</v>
      </c>
      <c r="I239" s="51">
        <f t="shared" ref="I239:I244" si="49">+H239-C239-D239-E239-F239-G239</f>
        <v>0</v>
      </c>
      <c r="L239" s="74"/>
    </row>
    <row r="240" spans="1:13" s="53" customFormat="1" hidden="1" x14ac:dyDescent="0.25">
      <c r="A240" s="60" t="s">
        <v>36</v>
      </c>
      <c r="B240" s="51">
        <v>0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2">
        <v>0</v>
      </c>
      <c r="I240" s="51">
        <f t="shared" si="49"/>
        <v>0</v>
      </c>
      <c r="L240" s="74"/>
    </row>
    <row r="241" spans="1:14" s="53" customFormat="1" x14ac:dyDescent="0.25">
      <c r="A241" s="62" t="s">
        <v>168</v>
      </c>
      <c r="B241" s="51">
        <v>0</v>
      </c>
      <c r="C241" s="51">
        <f>774991.31-174987</f>
        <v>600004.31000000006</v>
      </c>
      <c r="D241" s="51">
        <v>73719.839999999997</v>
      </c>
      <c r="E241" s="51">
        <v>52504.55</v>
      </c>
      <c r="F241" s="51">
        <v>0</v>
      </c>
      <c r="G241" s="51">
        <v>0</v>
      </c>
      <c r="H241" s="52">
        <v>673157</v>
      </c>
      <c r="I241" s="51">
        <f t="shared" si="49"/>
        <v>-53071.700000000055</v>
      </c>
      <c r="J241" s="53" t="s">
        <v>33</v>
      </c>
      <c r="K241" s="53" t="s">
        <v>34</v>
      </c>
      <c r="L241" s="74" t="s">
        <v>35</v>
      </c>
    </row>
    <row r="242" spans="1:14" s="53" customFormat="1" x14ac:dyDescent="0.25">
      <c r="A242" s="62" t="s">
        <v>169</v>
      </c>
      <c r="B242" s="51">
        <v>0</v>
      </c>
      <c r="C242" s="51">
        <v>174987</v>
      </c>
      <c r="D242" s="51">
        <v>0</v>
      </c>
      <c r="E242" s="51">
        <v>0</v>
      </c>
      <c r="F242" s="51">
        <v>0</v>
      </c>
      <c r="G242" s="51">
        <v>0</v>
      </c>
      <c r="H242" s="52">
        <v>174987</v>
      </c>
      <c r="I242" s="51">
        <f t="shared" si="49"/>
        <v>0</v>
      </c>
      <c r="J242" s="53" t="s">
        <v>33</v>
      </c>
      <c r="K242" s="53" t="s">
        <v>34</v>
      </c>
      <c r="L242" s="74" t="s">
        <v>35</v>
      </c>
    </row>
    <row r="243" spans="1:14" s="53" customFormat="1" x14ac:dyDescent="0.25">
      <c r="A243" s="62" t="s">
        <v>170</v>
      </c>
      <c r="B243" s="51">
        <v>0</v>
      </c>
      <c r="C243" s="51">
        <f>2475+1495.31+4537.5+60434</f>
        <v>68941.81</v>
      </c>
      <c r="D243" s="51">
        <v>0</v>
      </c>
      <c r="E243" s="51">
        <v>0</v>
      </c>
      <c r="F243" s="51">
        <v>0</v>
      </c>
      <c r="G243" s="51">
        <v>0</v>
      </c>
      <c r="H243" s="52">
        <v>69509</v>
      </c>
      <c r="I243" s="51">
        <f t="shared" si="49"/>
        <v>567.19000000000233</v>
      </c>
      <c r="J243" s="53" t="s">
        <v>33</v>
      </c>
      <c r="K243" s="53" t="s">
        <v>34</v>
      </c>
      <c r="L243" s="74" t="s">
        <v>35</v>
      </c>
    </row>
    <row r="244" spans="1:14" s="53" customFormat="1" x14ac:dyDescent="0.25">
      <c r="A244" s="109" t="s">
        <v>171</v>
      </c>
      <c r="B244" s="106">
        <v>0</v>
      </c>
      <c r="C244" s="106">
        <v>0</v>
      </c>
      <c r="D244" s="106">
        <v>0</v>
      </c>
      <c r="E244" s="106">
        <v>120762.96</v>
      </c>
      <c r="F244" s="106">
        <v>254293.01</v>
      </c>
      <c r="G244" s="106">
        <v>222163.9</v>
      </c>
      <c r="H244" s="106">
        <v>800000</v>
      </c>
      <c r="I244" s="106">
        <f t="shared" si="49"/>
        <v>202780.13000000003</v>
      </c>
      <c r="J244" s="107" t="s">
        <v>91</v>
      </c>
      <c r="K244" s="107"/>
      <c r="L244" s="108">
        <v>45349</v>
      </c>
      <c r="M244" s="107"/>
      <c r="N244" s="53" t="s">
        <v>172</v>
      </c>
    </row>
    <row r="245" spans="1:14" s="63" customFormat="1" x14ac:dyDescent="0.25">
      <c r="A245" s="54" t="s">
        <v>173</v>
      </c>
      <c r="B245" s="55">
        <f>SUM(B239:B244)</f>
        <v>0</v>
      </c>
      <c r="C245" s="55">
        <f t="shared" ref="C245:I245" si="50">SUM(C239:C244)</f>
        <v>843933.12000000011</v>
      </c>
      <c r="D245" s="55">
        <f t="shared" si="50"/>
        <v>73719.839999999997</v>
      </c>
      <c r="E245" s="55">
        <f t="shared" si="50"/>
        <v>173267.51</v>
      </c>
      <c r="F245" s="55">
        <f t="shared" si="50"/>
        <v>254293.01</v>
      </c>
      <c r="G245" s="55">
        <f t="shared" si="50"/>
        <v>222163.9</v>
      </c>
      <c r="H245" s="55">
        <f t="shared" si="50"/>
        <v>1717653</v>
      </c>
      <c r="I245" s="55">
        <f t="shared" si="50"/>
        <v>150275.62</v>
      </c>
      <c r="L245" s="77"/>
    </row>
    <row r="246" spans="1:14" s="53" customFormat="1" x14ac:dyDescent="0.25">
      <c r="B246" s="51"/>
      <c r="C246" s="51"/>
      <c r="D246" s="51"/>
      <c r="E246" s="51"/>
      <c r="F246" s="51"/>
      <c r="G246" s="51"/>
      <c r="H246" s="52"/>
      <c r="I246" s="51"/>
      <c r="L246" s="74"/>
    </row>
    <row r="247" spans="1:14" s="59" customFormat="1" x14ac:dyDescent="0.25">
      <c r="A247" s="56" t="s">
        <v>174</v>
      </c>
      <c r="B247" s="57"/>
      <c r="C247" s="57"/>
      <c r="D247" s="57"/>
      <c r="E247" s="57"/>
      <c r="F247" s="57"/>
      <c r="G247" s="57"/>
      <c r="H247" s="58"/>
      <c r="I247" s="57"/>
      <c r="L247" s="75"/>
    </row>
    <row r="248" spans="1:14" s="53" customFormat="1" x14ac:dyDescent="0.25">
      <c r="A248" s="110" t="s">
        <v>175</v>
      </c>
      <c r="B248" s="102">
        <v>0</v>
      </c>
      <c r="C248" s="102">
        <v>0</v>
      </c>
      <c r="D248" s="102">
        <v>0</v>
      </c>
      <c r="E248" s="102">
        <v>0</v>
      </c>
      <c r="F248" s="102">
        <v>0</v>
      </c>
      <c r="G248" s="102">
        <v>0</v>
      </c>
      <c r="H248" s="102">
        <v>100000</v>
      </c>
      <c r="I248" s="102">
        <f t="shared" ref="I248:I252" si="51">+H248-C248-D248-E248-F248-G248</f>
        <v>100000</v>
      </c>
      <c r="J248" s="103" t="s">
        <v>91</v>
      </c>
      <c r="K248" s="103"/>
      <c r="L248" s="104">
        <v>45468</v>
      </c>
      <c r="M248" s="103"/>
    </row>
    <row r="249" spans="1:14" s="53" customFormat="1" x14ac:dyDescent="0.25">
      <c r="A249" s="110" t="s">
        <v>176</v>
      </c>
      <c r="B249" s="102">
        <v>0</v>
      </c>
      <c r="C249" s="102">
        <v>0</v>
      </c>
      <c r="D249" s="102">
        <v>0</v>
      </c>
      <c r="E249" s="102">
        <v>0</v>
      </c>
      <c r="F249" s="102">
        <v>203240</v>
      </c>
      <c r="G249" s="102">
        <v>16360</v>
      </c>
      <c r="H249" s="102">
        <v>120000</v>
      </c>
      <c r="I249" s="102">
        <f t="shared" si="51"/>
        <v>-99600</v>
      </c>
      <c r="J249" s="103" t="s">
        <v>91</v>
      </c>
      <c r="K249" s="103"/>
      <c r="L249" s="104">
        <v>45349</v>
      </c>
    </row>
    <row r="250" spans="1:14" s="53" customFormat="1" x14ac:dyDescent="0.25">
      <c r="A250" s="62" t="s">
        <v>177</v>
      </c>
      <c r="B250" s="51">
        <v>0</v>
      </c>
      <c r="C250" s="51">
        <v>0</v>
      </c>
      <c r="D250" s="51">
        <v>3626</v>
      </c>
      <c r="E250" s="51">
        <v>815435</v>
      </c>
      <c r="F250" s="51">
        <v>0</v>
      </c>
      <c r="G250" s="51">
        <v>0</v>
      </c>
      <c r="H250" s="52">
        <v>816832</v>
      </c>
      <c r="I250" s="51">
        <f t="shared" si="51"/>
        <v>-2229</v>
      </c>
      <c r="J250" s="53" t="s">
        <v>33</v>
      </c>
      <c r="K250" s="51" t="s">
        <v>34</v>
      </c>
      <c r="L250" s="81">
        <v>44614</v>
      </c>
    </row>
    <row r="251" spans="1:14" s="53" customFormat="1" x14ac:dyDescent="0.25">
      <c r="A251" s="62" t="s">
        <v>178</v>
      </c>
      <c r="B251" s="51">
        <v>0</v>
      </c>
      <c r="C251" s="51">
        <v>0</v>
      </c>
      <c r="D251" s="51">
        <v>0</v>
      </c>
      <c r="E251" s="51">
        <v>0</v>
      </c>
      <c r="F251" s="51">
        <v>50000</v>
      </c>
      <c r="G251" s="51">
        <v>60598</v>
      </c>
      <c r="H251" s="52">
        <v>70000</v>
      </c>
      <c r="I251" s="51">
        <f t="shared" si="51"/>
        <v>-40598</v>
      </c>
      <c r="J251" s="53" t="s">
        <v>91</v>
      </c>
      <c r="K251" s="51"/>
      <c r="L251" s="81">
        <v>45349</v>
      </c>
    </row>
    <row r="252" spans="1:14" s="53" customFormat="1" x14ac:dyDescent="0.25">
      <c r="A252" s="62" t="s">
        <v>179</v>
      </c>
      <c r="B252" s="51"/>
      <c r="C252" s="51"/>
      <c r="D252" s="51"/>
      <c r="E252" s="51"/>
      <c r="F252" s="51"/>
      <c r="G252" s="51">
        <v>100000</v>
      </c>
      <c r="H252" s="52">
        <v>100000</v>
      </c>
      <c r="I252" s="51">
        <f t="shared" si="51"/>
        <v>0</v>
      </c>
      <c r="J252" s="53" t="s">
        <v>91</v>
      </c>
      <c r="K252" s="51"/>
      <c r="L252" s="81">
        <v>45349</v>
      </c>
    </row>
    <row r="253" spans="1:14" s="61" customFormat="1" x14ac:dyDescent="0.25">
      <c r="A253" s="54" t="s">
        <v>180</v>
      </c>
      <c r="B253" s="55">
        <f>SUM(B248:B251)</f>
        <v>0</v>
      </c>
      <c r="C253" s="55">
        <f t="shared" ref="C253:G253" si="52">SUM(C248:C252)</f>
        <v>0</v>
      </c>
      <c r="D253" s="55">
        <f t="shared" si="52"/>
        <v>3626</v>
      </c>
      <c r="E253" s="55">
        <f t="shared" si="52"/>
        <v>815435</v>
      </c>
      <c r="F253" s="55">
        <f t="shared" si="52"/>
        <v>253240</v>
      </c>
      <c r="G253" s="55">
        <f t="shared" si="52"/>
        <v>176958</v>
      </c>
      <c r="H253" s="55">
        <f>SUM(H248:H252)</f>
        <v>1206832</v>
      </c>
      <c r="I253" s="55">
        <f>SUM(I248:I251)</f>
        <v>-42427</v>
      </c>
      <c r="K253" s="61">
        <f>SUM(K249:K251)</f>
        <v>0</v>
      </c>
      <c r="L253" s="76"/>
    </row>
    <row r="254" spans="1:14" s="53" customFormat="1" x14ac:dyDescent="0.25">
      <c r="A254" s="50"/>
      <c r="B254" s="51"/>
      <c r="C254" s="51"/>
      <c r="D254" s="51"/>
      <c r="E254" s="51"/>
      <c r="F254" s="51"/>
      <c r="G254" s="51"/>
      <c r="H254" s="52"/>
      <c r="I254" s="51"/>
      <c r="L254" s="74"/>
    </row>
    <row r="255" spans="1:14" s="53" customFormat="1" x14ac:dyDescent="0.25">
      <c r="A255" s="56" t="s">
        <v>181</v>
      </c>
      <c r="B255" s="51">
        <v>0</v>
      </c>
      <c r="C255" s="51"/>
      <c r="D255" s="51"/>
      <c r="E255" s="51"/>
      <c r="F255" s="51"/>
      <c r="G255" s="51"/>
      <c r="H255" s="52"/>
      <c r="I255" s="51"/>
      <c r="L255" s="74"/>
    </row>
    <row r="256" spans="1:14" x14ac:dyDescent="0.25">
      <c r="A256" s="49" t="s">
        <v>182</v>
      </c>
      <c r="B256" s="21">
        <v>0</v>
      </c>
      <c r="C256" s="21">
        <v>39450</v>
      </c>
      <c r="D256" s="21">
        <v>0</v>
      </c>
      <c r="E256" s="21">
        <v>0</v>
      </c>
      <c r="F256" s="21">
        <v>0</v>
      </c>
      <c r="G256" s="21">
        <v>0</v>
      </c>
      <c r="H256" s="38">
        <v>39450</v>
      </c>
      <c r="I256" s="21">
        <f t="shared" ref="I256:I259" si="53">+H256-C256-D256-E256-F256-G256</f>
        <v>0</v>
      </c>
      <c r="J256" t="s">
        <v>33</v>
      </c>
      <c r="K256" t="s">
        <v>34</v>
      </c>
      <c r="L256" s="4" t="s">
        <v>35</v>
      </c>
    </row>
    <row r="257" spans="1:12" x14ac:dyDescent="0.25">
      <c r="A257" s="49" t="s">
        <v>183</v>
      </c>
      <c r="B257" s="21">
        <v>0</v>
      </c>
      <c r="C257" s="21">
        <v>175390.38</v>
      </c>
      <c r="D257" s="21">
        <v>0</v>
      </c>
      <c r="E257" s="21">
        <v>0</v>
      </c>
      <c r="F257" s="21">
        <v>0</v>
      </c>
      <c r="G257" s="21">
        <v>0</v>
      </c>
      <c r="H257" s="38">
        <v>175390</v>
      </c>
      <c r="I257" s="21">
        <f t="shared" si="53"/>
        <v>-0.38000000000465661</v>
      </c>
      <c r="J257" t="s">
        <v>33</v>
      </c>
      <c r="K257" t="s">
        <v>34</v>
      </c>
      <c r="L257" s="4" t="s">
        <v>35</v>
      </c>
    </row>
    <row r="258" spans="1:12" x14ac:dyDescent="0.25">
      <c r="A258" s="49" t="s">
        <v>184</v>
      </c>
      <c r="B258" s="21">
        <v>0</v>
      </c>
      <c r="C258" s="21">
        <v>0</v>
      </c>
      <c r="D258" s="21">
        <v>194850</v>
      </c>
      <c r="E258" s="21">
        <v>0</v>
      </c>
      <c r="F258" s="21">
        <v>0</v>
      </c>
      <c r="G258" s="21">
        <v>0</v>
      </c>
      <c r="H258" s="38">
        <v>194850</v>
      </c>
      <c r="I258" s="21">
        <f t="shared" si="53"/>
        <v>0</v>
      </c>
      <c r="J258" t="s">
        <v>33</v>
      </c>
      <c r="K258" t="s">
        <v>34</v>
      </c>
      <c r="L258" s="4" t="s">
        <v>35</v>
      </c>
    </row>
    <row r="259" spans="1:12" hidden="1" x14ac:dyDescent="0.25">
      <c r="A259" s="7" t="s">
        <v>39</v>
      </c>
      <c r="B259" s="21">
        <v>0</v>
      </c>
      <c r="C259" s="21"/>
      <c r="D259" s="21">
        <v>0</v>
      </c>
      <c r="E259" s="21">
        <v>0</v>
      </c>
      <c r="F259" s="21">
        <v>0</v>
      </c>
      <c r="G259" s="21">
        <v>0</v>
      </c>
      <c r="H259" s="38">
        <v>0</v>
      </c>
      <c r="I259" s="21">
        <f t="shared" si="53"/>
        <v>0</v>
      </c>
    </row>
    <row r="260" spans="1:12" s="18" customFormat="1" x14ac:dyDescent="0.25">
      <c r="A260" s="32" t="s">
        <v>185</v>
      </c>
      <c r="B260" s="33">
        <f>SUM(B255:B259)</f>
        <v>0</v>
      </c>
      <c r="C260" s="33">
        <f t="shared" ref="C260:I260" si="54">SUM(C255:C259)</f>
        <v>214840.38</v>
      </c>
      <c r="D260" s="33">
        <f t="shared" si="54"/>
        <v>194850</v>
      </c>
      <c r="E260" s="33">
        <f t="shared" si="54"/>
        <v>0</v>
      </c>
      <c r="F260" s="33">
        <f t="shared" si="54"/>
        <v>0</v>
      </c>
      <c r="G260" s="33">
        <f t="shared" si="54"/>
        <v>0</v>
      </c>
      <c r="H260" s="33">
        <f t="shared" si="54"/>
        <v>409690</v>
      </c>
      <c r="I260" s="33">
        <f t="shared" si="54"/>
        <v>-0.38000000000465661</v>
      </c>
      <c r="L260" s="69"/>
    </row>
    <row r="261" spans="1:12" x14ac:dyDescent="0.25">
      <c r="A261" s="6"/>
      <c r="B261" s="21"/>
      <c r="C261" s="21"/>
      <c r="D261" s="21"/>
      <c r="E261" s="21"/>
      <c r="F261" s="21"/>
      <c r="G261" s="21"/>
      <c r="H261" s="38"/>
      <c r="I261" s="21"/>
    </row>
    <row r="262" spans="1:12" x14ac:dyDescent="0.25">
      <c r="A262" s="10" t="s">
        <v>186</v>
      </c>
      <c r="B262" s="21">
        <v>0</v>
      </c>
      <c r="C262" s="21"/>
      <c r="D262" s="21"/>
      <c r="E262" s="21"/>
      <c r="F262" s="21"/>
      <c r="G262" s="21"/>
      <c r="H262" s="38"/>
      <c r="I262" s="21"/>
    </row>
    <row r="263" spans="1:12" hidden="1" x14ac:dyDescent="0.25">
      <c r="A263" s="7" t="s">
        <v>187</v>
      </c>
      <c r="B263" s="21">
        <v>0</v>
      </c>
      <c r="C263" s="21">
        <v>0</v>
      </c>
      <c r="D263" s="21">
        <v>0</v>
      </c>
      <c r="E263" s="21">
        <v>0</v>
      </c>
      <c r="F263" s="21"/>
      <c r="G263" s="21">
        <v>0</v>
      </c>
      <c r="H263" s="38">
        <v>0</v>
      </c>
      <c r="I263" s="21">
        <f t="shared" ref="I263:I266" si="55">+H263-C263-D263-E263-F263-G263</f>
        <v>0</v>
      </c>
    </row>
    <row r="264" spans="1:12" x14ac:dyDescent="0.25">
      <c r="A264" s="7" t="s">
        <v>188</v>
      </c>
      <c r="B264" s="21">
        <v>0</v>
      </c>
      <c r="C264" s="21">
        <v>0</v>
      </c>
      <c r="D264" s="21">
        <v>0</v>
      </c>
      <c r="E264" s="21">
        <v>0</v>
      </c>
      <c r="F264" s="21">
        <v>125000</v>
      </c>
      <c r="G264" s="21">
        <v>0</v>
      </c>
      <c r="H264" s="38">
        <v>125000</v>
      </c>
      <c r="I264" s="21">
        <f t="shared" si="55"/>
        <v>0</v>
      </c>
      <c r="J264" t="s">
        <v>91</v>
      </c>
      <c r="L264" s="73">
        <v>45531</v>
      </c>
    </row>
    <row r="265" spans="1:12" x14ac:dyDescent="0.25">
      <c r="A265" s="7" t="s">
        <v>189</v>
      </c>
      <c r="B265" s="21">
        <v>0</v>
      </c>
      <c r="C265" s="21">
        <v>0</v>
      </c>
      <c r="D265" s="21">
        <v>0</v>
      </c>
      <c r="E265" s="21">
        <v>500000</v>
      </c>
      <c r="F265" s="21">
        <v>0</v>
      </c>
      <c r="G265" s="21">
        <v>0</v>
      </c>
      <c r="H265" s="38">
        <f>500000+140104</f>
        <v>640104</v>
      </c>
      <c r="I265" s="21">
        <f t="shared" si="55"/>
        <v>140104</v>
      </c>
      <c r="J265" s="111" t="s">
        <v>33</v>
      </c>
      <c r="L265" s="4" t="s">
        <v>190</v>
      </c>
    </row>
    <row r="266" spans="1:12" x14ac:dyDescent="0.25">
      <c r="A266" s="7" t="s">
        <v>191</v>
      </c>
      <c r="B266" s="21">
        <v>0</v>
      </c>
      <c r="C266" s="21">
        <v>0</v>
      </c>
      <c r="D266" s="21">
        <v>0</v>
      </c>
      <c r="E266" s="21">
        <v>100000</v>
      </c>
      <c r="F266" s="21">
        <v>0</v>
      </c>
      <c r="G266" s="21">
        <v>0</v>
      </c>
      <c r="H266" s="38">
        <v>100000</v>
      </c>
      <c r="I266" s="21">
        <f t="shared" si="55"/>
        <v>0</v>
      </c>
      <c r="J266" t="s">
        <v>33</v>
      </c>
      <c r="L266" s="4" t="s">
        <v>137</v>
      </c>
    </row>
    <row r="267" spans="1:12" s="18" customFormat="1" x14ac:dyDescent="0.25">
      <c r="A267" s="32" t="s">
        <v>192</v>
      </c>
      <c r="B267" s="33">
        <f>SUM(B262:B266)</f>
        <v>0</v>
      </c>
      <c r="C267" s="33">
        <f t="shared" ref="C267:I267" si="56">SUM(C262:C266)</f>
        <v>0</v>
      </c>
      <c r="D267" s="33">
        <f t="shared" si="56"/>
        <v>0</v>
      </c>
      <c r="E267" s="33">
        <f t="shared" si="56"/>
        <v>600000</v>
      </c>
      <c r="F267" s="33">
        <f t="shared" si="56"/>
        <v>125000</v>
      </c>
      <c r="G267" s="33">
        <f t="shared" si="56"/>
        <v>0</v>
      </c>
      <c r="H267" s="33">
        <f t="shared" si="56"/>
        <v>865104</v>
      </c>
      <c r="I267" s="33">
        <f t="shared" si="56"/>
        <v>140104</v>
      </c>
      <c r="L267" s="69"/>
    </row>
    <row r="268" spans="1:12" x14ac:dyDescent="0.25">
      <c r="A268" s="6"/>
      <c r="B268" s="21"/>
      <c r="C268" s="21"/>
      <c r="D268" s="21"/>
      <c r="E268" s="21"/>
      <c r="F268" s="21"/>
      <c r="G268" s="21"/>
      <c r="H268" s="38"/>
      <c r="I268" s="21"/>
    </row>
    <row r="269" spans="1:12" s="20" customFormat="1" ht="15.75" x14ac:dyDescent="0.25">
      <c r="A269" s="41" t="s">
        <v>193</v>
      </c>
      <c r="B269" s="42">
        <f>+B267+B260+B253+B245+B236+B230+B216+B198+B180+B171+B167+B149+B140+B136+B132+B120+B103+B81+B77+B61+B29</f>
        <v>0</v>
      </c>
      <c r="C269" s="42">
        <f>+C267+C260+C253+C245+C236+C230+C216+C198+C180+C171+C167+C149+C140+C136+C132+C120+C103+C81+C77+C61+C29</f>
        <v>1832358.4</v>
      </c>
      <c r="D269" s="42">
        <f>+D267+D260+D253+D245+D236+D230+D216+D198+D180+D171+D167+D149+D140+D136+D132+D120+D103+D81+D77+D61+D29</f>
        <v>5460781.6799999997</v>
      </c>
      <c r="E269" s="42">
        <f>+E267+E260+E253+E245+E236+E230+E216+E198+E180+E171+E167+E149+E140+E136+E132+E120+E103+E81+E77+E61+E29</f>
        <v>3747822.74</v>
      </c>
      <c r="F269" s="42">
        <f>+F267+F260+F253+F245+F236+F230+F216+F198+F180+F171+F167+F149+F140+F136+F132+F120+F103+F81+F77+F61+F29</f>
        <v>1004801.1399999999</v>
      </c>
      <c r="G269" s="42">
        <f>+G267+G260+G253+G245+G236+G230+G216+G198+G180+G171+G167+G149+G140+G136+G132+G120+G103+G81+G77+G61+G29+G220</f>
        <v>856061.00000000012</v>
      </c>
      <c r="H269" s="42">
        <f>+H267+H260+H253+H245+H236+H230+H225+H220+H216+H198+H180+H171+H167+H149+H140+H136+H132+H120+H103+H81+H77+H61+H29</f>
        <v>15463451</v>
      </c>
      <c r="I269" s="42">
        <f>+I267+I260+I253+I245+I236+I230+I216+I198+I180+I171+I167+I149+I140+I136+I132+I120+I103+I81+I77+I61+I29+I220+I225</f>
        <v>2081670.0399999998</v>
      </c>
      <c r="L269" s="78"/>
    </row>
    <row r="270" spans="1:12" x14ac:dyDescent="0.25">
      <c r="B270" s="21"/>
      <c r="C270" s="21"/>
      <c r="D270" s="21"/>
      <c r="E270" s="21"/>
      <c r="F270" s="21"/>
      <c r="G270" s="21"/>
      <c r="H270" s="38"/>
      <c r="I270" s="21"/>
    </row>
    <row r="271" spans="1:12" hidden="1" x14ac:dyDescent="0.25">
      <c r="A271" s="24" t="s">
        <v>194</v>
      </c>
      <c r="B271" s="21">
        <v>0</v>
      </c>
      <c r="C271" s="21">
        <v>1832358</v>
      </c>
      <c r="D271" s="21">
        <v>5460782</v>
      </c>
      <c r="E271" s="21">
        <v>3747824</v>
      </c>
      <c r="F271" s="21">
        <v>352679</v>
      </c>
      <c r="G271" s="21">
        <v>730477</v>
      </c>
      <c r="H271" s="38">
        <v>14288345</v>
      </c>
      <c r="I271" s="21"/>
    </row>
    <row r="272" spans="1:12" hidden="1" x14ac:dyDescent="0.25">
      <c r="I272" s="21"/>
    </row>
    <row r="273" spans="1:9" hidden="1" x14ac:dyDescent="0.25">
      <c r="A273" s="24" t="s">
        <v>195</v>
      </c>
      <c r="C273" s="21">
        <f>+C269-C271</f>
        <v>0.39999999990686774</v>
      </c>
      <c r="D273" s="21">
        <f t="shared" ref="D273:H273" si="57">+D269-D271</f>
        <v>-0.32000000029802322</v>
      </c>
      <c r="E273" s="21">
        <f t="shared" si="57"/>
        <v>-1.2599999997764826</v>
      </c>
      <c r="F273" s="21">
        <f t="shared" si="57"/>
        <v>652122.1399999999</v>
      </c>
      <c r="G273" s="21">
        <f t="shared" si="57"/>
        <v>125584.00000000012</v>
      </c>
      <c r="H273" s="38">
        <f t="shared" si="57"/>
        <v>1175106</v>
      </c>
      <c r="I273" s="21"/>
    </row>
    <row r="274" spans="1:9" hidden="1" x14ac:dyDescent="0.25">
      <c r="A274" s="40"/>
      <c r="I274" s="21"/>
    </row>
    <row r="275" spans="1:9" x14ac:dyDescent="0.25">
      <c r="A275" s="45" t="s">
        <v>196</v>
      </c>
      <c r="B275" s="28"/>
      <c r="C275" s="28"/>
      <c r="D275" s="28"/>
      <c r="E275" s="28"/>
      <c r="F275" s="28"/>
      <c r="G275" s="28"/>
      <c r="H275" s="37">
        <f>+H269+H18</f>
        <v>0</v>
      </c>
      <c r="I275" s="38"/>
    </row>
    <row r="276" spans="1:9" x14ac:dyDescent="0.25">
      <c r="H276"/>
      <c r="I276" s="21"/>
    </row>
    <row r="277" spans="1:9" x14ac:dyDescent="0.25">
      <c r="H277"/>
    </row>
  </sheetData>
  <mergeCells count="1">
    <mergeCell ref="C1:J1"/>
  </mergeCells>
  <pageMargins left="0.25" right="0.25" top="0.75" bottom="0.75" header="0.3" footer="0.3"/>
  <pageSetup paperSize="8" scale="44" fitToHeight="0" orientation="portrait" r:id="rId1"/>
  <headerFooter>
    <oddFooter>&amp;C&amp;P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62A2F-E164-40A6-BDC0-08B90664721F}">
  <sheetPr>
    <tabColor rgb="FF92D050"/>
    <pageSetUpPr fitToPage="1"/>
  </sheetPr>
  <dimension ref="A1:M278"/>
  <sheetViews>
    <sheetView tabSelected="1" view="pageBreakPreview" zoomScaleNormal="120" zoomScaleSheetLayoutView="100" workbookViewId="0">
      <pane ySplit="3" topLeftCell="A4" activePane="bottomLeft" state="frozen"/>
      <selection pane="bottomLeft" activeCell="G95" sqref="G95"/>
    </sheetView>
  </sheetViews>
  <sheetFormatPr defaultRowHeight="15" x14ac:dyDescent="0.25"/>
  <cols>
    <col min="1" max="1" width="75.85546875" customWidth="1"/>
    <col min="2" max="2" width="20.7109375" hidden="1" customWidth="1"/>
    <col min="3" max="3" width="13.5703125" customWidth="1"/>
    <col min="4" max="4" width="12.140625" customWidth="1"/>
    <col min="5" max="5" width="12.28515625" customWidth="1"/>
    <col min="6" max="6" width="11.85546875" customWidth="1"/>
    <col min="7" max="7" width="13" customWidth="1"/>
    <col min="8" max="8" width="14.140625" style="28" customWidth="1"/>
    <col min="9" max="9" width="13.42578125" bestFit="1" customWidth="1"/>
    <col min="10" max="10" width="14.42578125" customWidth="1"/>
    <col min="11" max="11" width="10.5703125" hidden="1" customWidth="1"/>
    <col min="12" max="12" width="21.7109375" style="4" customWidth="1"/>
  </cols>
  <sheetData>
    <row r="1" spans="1:12" ht="30" customHeight="1" x14ac:dyDescent="0.4">
      <c r="A1" s="44" t="s">
        <v>0</v>
      </c>
      <c r="B1" s="29" t="s" vm="1">
        <v>1</v>
      </c>
      <c r="C1" s="115" t="s">
        <v>220</v>
      </c>
      <c r="D1" s="115"/>
      <c r="E1" s="115"/>
      <c r="F1" s="115"/>
      <c r="G1" s="115"/>
      <c r="H1" s="115"/>
      <c r="I1" s="115"/>
      <c r="J1" s="115"/>
    </row>
    <row r="2" spans="1:12" ht="24" hidden="1" customHeight="1" x14ac:dyDescent="0.25">
      <c r="A2" s="2"/>
      <c r="B2" s="2" t="s">
        <v>3</v>
      </c>
      <c r="C2" s="2"/>
      <c r="D2" s="2"/>
      <c r="E2" s="2"/>
      <c r="F2" s="2"/>
      <c r="G2" s="2"/>
      <c r="H2" s="34"/>
      <c r="I2" s="2"/>
    </row>
    <row r="3" spans="1:12" ht="46.5" customHeight="1" x14ac:dyDescent="0.25">
      <c r="A3" s="140" t="s">
        <v>212</v>
      </c>
      <c r="B3" s="26" t="s">
        <v>5</v>
      </c>
      <c r="C3" s="26" t="s">
        <v>6</v>
      </c>
      <c r="D3" s="26" t="s">
        <v>7</v>
      </c>
      <c r="E3" s="26" t="s">
        <v>8</v>
      </c>
      <c r="F3" s="26" t="s">
        <v>9</v>
      </c>
      <c r="G3" s="26" t="s">
        <v>10</v>
      </c>
      <c r="H3" s="35" t="s">
        <v>11</v>
      </c>
      <c r="I3" s="26" t="s">
        <v>12</v>
      </c>
      <c r="J3" s="66" t="s">
        <v>13</v>
      </c>
      <c r="K3" s="113" t="s">
        <v>14</v>
      </c>
      <c r="L3" s="67" t="s">
        <v>15</v>
      </c>
    </row>
    <row r="4" spans="1:12" ht="18.75" x14ac:dyDescent="0.3">
      <c r="A4" s="112" t="s">
        <v>16</v>
      </c>
      <c r="B4" s="5"/>
      <c r="C4" s="5"/>
      <c r="D4" s="5"/>
      <c r="E4" s="5"/>
      <c r="F4" s="5"/>
      <c r="G4" s="5"/>
      <c r="H4" s="36"/>
      <c r="I4" s="5"/>
    </row>
    <row r="5" spans="1:12" x14ac:dyDescent="0.25">
      <c r="A5" s="10" t="s">
        <v>17</v>
      </c>
      <c r="B5" s="5"/>
      <c r="C5" s="5"/>
      <c r="D5" s="5"/>
      <c r="E5" s="5"/>
      <c r="F5" s="5"/>
      <c r="G5" s="5"/>
      <c r="H5" s="36"/>
      <c r="I5" s="5"/>
    </row>
    <row r="6" spans="1:12" x14ac:dyDescent="0.25">
      <c r="A6" s="7" t="s">
        <v>18</v>
      </c>
      <c r="B6" s="5">
        <v>0</v>
      </c>
      <c r="C6" s="21">
        <v>-1832358</v>
      </c>
      <c r="D6" s="21">
        <v>-5460187.1200000001</v>
      </c>
      <c r="E6" s="21">
        <v>-8170905.8799999999</v>
      </c>
      <c r="F6" s="21"/>
      <c r="G6" s="21">
        <v>0</v>
      </c>
      <c r="H6" s="38">
        <v>-15463451</v>
      </c>
      <c r="I6" s="21">
        <f>+H6-C6-D6-E6-F6-G6</f>
        <v>0</v>
      </c>
      <c r="J6" s="2" t="s">
        <v>19</v>
      </c>
    </row>
    <row r="7" spans="1:12" hidden="1" x14ac:dyDescent="0.25">
      <c r="A7" s="7" t="s">
        <v>20</v>
      </c>
      <c r="B7" s="5">
        <v>0</v>
      </c>
      <c r="C7" s="21">
        <v>0</v>
      </c>
      <c r="D7" s="21">
        <v>0</v>
      </c>
      <c r="E7" s="21">
        <v>0</v>
      </c>
      <c r="F7" s="21"/>
      <c r="G7" s="21">
        <v>0</v>
      </c>
      <c r="H7" s="38">
        <v>0</v>
      </c>
      <c r="I7" s="21" t="e">
        <f>+H7-B7-C7-D7-E7-#REF!-F7</f>
        <v>#REF!</v>
      </c>
    </row>
    <row r="8" spans="1:12" s="18" customFormat="1" x14ac:dyDescent="0.25">
      <c r="A8" s="16" t="s">
        <v>21</v>
      </c>
      <c r="B8" s="17">
        <f>SUM(B6:B7)</f>
        <v>0</v>
      </c>
      <c r="C8" s="23">
        <f t="shared" ref="C8:H8" si="0">SUM(C6:C7)</f>
        <v>-1832358</v>
      </c>
      <c r="D8" s="23">
        <f t="shared" si="0"/>
        <v>-5460187.1200000001</v>
      </c>
      <c r="E8" s="23">
        <f t="shared" si="0"/>
        <v>-8170905.8799999999</v>
      </c>
      <c r="F8" s="23">
        <f t="shared" si="0"/>
        <v>0</v>
      </c>
      <c r="G8" s="23">
        <f t="shared" ref="G8" si="1">SUM(G6:G7)</f>
        <v>0</v>
      </c>
      <c r="H8" s="33">
        <f t="shared" si="0"/>
        <v>-15463451</v>
      </c>
      <c r="I8" s="23">
        <f>SUM(I6)</f>
        <v>0</v>
      </c>
      <c r="L8" s="69"/>
    </row>
    <row r="9" spans="1:12" x14ac:dyDescent="0.25">
      <c r="A9" s="6"/>
      <c r="B9" s="5"/>
      <c r="C9" s="21"/>
      <c r="D9" s="21"/>
      <c r="E9" s="21"/>
      <c r="F9" s="21"/>
      <c r="G9" s="21"/>
      <c r="H9" s="38"/>
      <c r="I9" s="21"/>
    </row>
    <row r="10" spans="1:12" hidden="1" x14ac:dyDescent="0.25">
      <c r="A10" s="10" t="s">
        <v>22</v>
      </c>
      <c r="B10" s="5"/>
      <c r="C10" s="21"/>
      <c r="D10" s="21"/>
      <c r="E10" s="21"/>
      <c r="F10" s="21"/>
      <c r="G10" s="21"/>
      <c r="H10" s="38"/>
      <c r="I10" s="21"/>
    </row>
    <row r="11" spans="1:12" hidden="1" x14ac:dyDescent="0.25">
      <c r="A11" s="7" t="s">
        <v>23</v>
      </c>
      <c r="B11" s="5">
        <v>0</v>
      </c>
      <c r="C11" s="21">
        <v>0</v>
      </c>
      <c r="D11" s="21">
        <v>0</v>
      </c>
      <c r="E11" s="21">
        <v>0</v>
      </c>
      <c r="F11" s="21"/>
      <c r="G11" s="21">
        <v>0</v>
      </c>
      <c r="H11" s="38">
        <v>0</v>
      </c>
      <c r="I11" s="21" t="e">
        <f>+H11-B11-C11-D11-E11-#REF!-F11</f>
        <v>#REF!</v>
      </c>
    </row>
    <row r="12" spans="1:12" s="18" customFormat="1" hidden="1" x14ac:dyDescent="0.25">
      <c r="A12" s="16" t="s">
        <v>24</v>
      </c>
      <c r="B12" s="17">
        <f>SUM(B11)</f>
        <v>0</v>
      </c>
      <c r="C12" s="23">
        <f t="shared" ref="C12:I12" si="2">SUM(C11)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ref="G12" si="3">SUM(G11)</f>
        <v>0</v>
      </c>
      <c r="H12" s="33">
        <f t="shared" si="2"/>
        <v>0</v>
      </c>
      <c r="I12" s="23" t="e">
        <f t="shared" si="2"/>
        <v>#REF!</v>
      </c>
      <c r="L12" s="69"/>
    </row>
    <row r="13" spans="1:12" hidden="1" x14ac:dyDescent="0.25">
      <c r="A13" s="6"/>
      <c r="B13" s="5"/>
      <c r="C13" s="21"/>
      <c r="D13" s="21"/>
      <c r="E13" s="21"/>
      <c r="F13" s="21"/>
      <c r="G13" s="21"/>
      <c r="H13" s="38"/>
      <c r="I13" s="21"/>
    </row>
    <row r="14" spans="1:12" hidden="1" x14ac:dyDescent="0.25">
      <c r="A14" s="10" t="s">
        <v>25</v>
      </c>
      <c r="B14" s="5"/>
      <c r="C14" s="21"/>
      <c r="D14" s="21"/>
      <c r="E14" s="21"/>
      <c r="F14" s="21"/>
      <c r="G14" s="21"/>
      <c r="H14" s="38"/>
      <c r="I14" s="21"/>
    </row>
    <row r="15" spans="1:12" hidden="1" x14ac:dyDescent="0.25">
      <c r="A15" s="7" t="s">
        <v>26</v>
      </c>
      <c r="B15" s="5">
        <v>0</v>
      </c>
      <c r="C15" s="21">
        <v>0</v>
      </c>
      <c r="D15" s="21">
        <v>0</v>
      </c>
      <c r="E15" s="21">
        <v>0</v>
      </c>
      <c r="F15" s="21"/>
      <c r="G15" s="21">
        <v>0</v>
      </c>
      <c r="H15" s="38">
        <v>0</v>
      </c>
      <c r="I15" s="21" t="e">
        <f>+H15-B15-C15-D15-E15-#REF!-F15</f>
        <v>#REF!</v>
      </c>
    </row>
    <row r="16" spans="1:12" hidden="1" x14ac:dyDescent="0.25">
      <c r="A16" s="13" t="s">
        <v>27</v>
      </c>
      <c r="B16" s="14">
        <f>SUM(B15)</f>
        <v>0</v>
      </c>
      <c r="C16" s="46">
        <f t="shared" ref="C16:I16" si="4">SUM(C15)</f>
        <v>0</v>
      </c>
      <c r="D16" s="46">
        <f t="shared" si="4"/>
        <v>0</v>
      </c>
      <c r="E16" s="46">
        <f t="shared" si="4"/>
        <v>0</v>
      </c>
      <c r="F16" s="46">
        <f t="shared" si="4"/>
        <v>0</v>
      </c>
      <c r="G16" s="46">
        <f t="shared" ref="G16" si="5">SUM(G15)</f>
        <v>0</v>
      </c>
      <c r="H16" s="31">
        <f t="shared" si="4"/>
        <v>0</v>
      </c>
      <c r="I16" s="46" t="e">
        <f t="shared" si="4"/>
        <v>#REF!</v>
      </c>
    </row>
    <row r="17" spans="1:12" hidden="1" x14ac:dyDescent="0.25">
      <c r="A17" s="6"/>
      <c r="B17" s="5"/>
      <c r="C17" s="21"/>
      <c r="D17" s="21"/>
      <c r="E17" s="21"/>
      <c r="F17" s="21"/>
      <c r="G17" s="21"/>
      <c r="H17" s="38"/>
      <c r="I17" s="21"/>
    </row>
    <row r="18" spans="1:12" s="136" customFormat="1" ht="15.75" x14ac:dyDescent="0.25">
      <c r="A18" s="133" t="s">
        <v>28</v>
      </c>
      <c r="B18" s="134">
        <f>+B8+B12+B16</f>
        <v>0</v>
      </c>
      <c r="C18" s="135">
        <f t="shared" ref="C18:H18" si="6">+C8+C12+C16</f>
        <v>-1832358</v>
      </c>
      <c r="D18" s="135">
        <f t="shared" si="6"/>
        <v>-5460187.1200000001</v>
      </c>
      <c r="E18" s="135">
        <f t="shared" si="6"/>
        <v>-8170905.8799999999</v>
      </c>
      <c r="F18" s="135">
        <f t="shared" si="6"/>
        <v>0</v>
      </c>
      <c r="G18" s="135">
        <f t="shared" ref="G18" si="7">+G8+G12+G16</f>
        <v>0</v>
      </c>
      <c r="H18" s="135">
        <f t="shared" si="6"/>
        <v>-15463451</v>
      </c>
      <c r="I18" s="135">
        <f>+I8</f>
        <v>0</v>
      </c>
      <c r="L18" s="137"/>
    </row>
    <row r="19" spans="1:12" x14ac:dyDescent="0.25">
      <c r="A19" s="4"/>
      <c r="B19" s="5"/>
      <c r="C19" s="5"/>
      <c r="D19" s="5"/>
      <c r="E19" s="5"/>
      <c r="F19" s="5"/>
      <c r="G19" s="5"/>
      <c r="H19" s="36"/>
      <c r="I19" s="5"/>
    </row>
    <row r="20" spans="1:12" ht="18.75" x14ac:dyDescent="0.3">
      <c r="A20" s="114" t="s">
        <v>29</v>
      </c>
      <c r="B20" s="5"/>
      <c r="C20" s="5"/>
      <c r="D20" s="5"/>
      <c r="E20" s="5"/>
      <c r="F20" s="5"/>
      <c r="G20" s="5"/>
      <c r="H20" s="36"/>
      <c r="I20" s="5"/>
    </row>
    <row r="21" spans="1:12" x14ac:dyDescent="0.25">
      <c r="A21" s="10" t="s">
        <v>30</v>
      </c>
      <c r="B21" s="5"/>
      <c r="C21" s="5"/>
      <c r="D21" s="5"/>
      <c r="E21" s="5"/>
      <c r="F21" s="5"/>
      <c r="G21" s="5"/>
      <c r="H21" s="36"/>
      <c r="I21" s="5"/>
    </row>
    <row r="22" spans="1:12" hidden="1" x14ac:dyDescent="0.25">
      <c r="A22" s="7" t="s">
        <v>31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38">
        <v>0</v>
      </c>
      <c r="I22" s="21">
        <f t="shared" ref="I22:I28" si="8">+H22-C22-D22-E22-F22-G22</f>
        <v>0</v>
      </c>
    </row>
    <row r="23" spans="1:12" x14ac:dyDescent="0.25">
      <c r="A23" s="48" t="s">
        <v>32</v>
      </c>
      <c r="B23" s="21">
        <v>0</v>
      </c>
      <c r="C23" s="21">
        <v>500</v>
      </c>
      <c r="D23" s="21">
        <v>0</v>
      </c>
      <c r="E23" s="21">
        <v>0</v>
      </c>
      <c r="F23" s="21">
        <v>0</v>
      </c>
      <c r="G23" s="21">
        <v>0</v>
      </c>
      <c r="H23" s="38">
        <v>500</v>
      </c>
      <c r="I23" s="21">
        <f t="shared" si="8"/>
        <v>0</v>
      </c>
      <c r="J23" t="s">
        <v>33</v>
      </c>
      <c r="K23" t="s">
        <v>34</v>
      </c>
      <c r="L23" s="4" t="s">
        <v>211</v>
      </c>
    </row>
    <row r="24" spans="1:12" hidden="1" x14ac:dyDescent="0.25">
      <c r="A24" s="7" t="s">
        <v>36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38">
        <v>0</v>
      </c>
      <c r="I24" s="21">
        <f t="shared" si="8"/>
        <v>0</v>
      </c>
      <c r="L24" s="4" t="s">
        <v>211</v>
      </c>
    </row>
    <row r="25" spans="1:12" x14ac:dyDescent="0.25">
      <c r="A25" s="48" t="s">
        <v>37</v>
      </c>
      <c r="B25" s="21">
        <v>0</v>
      </c>
      <c r="C25" s="21">
        <v>265.2</v>
      </c>
      <c r="D25" s="21">
        <v>0</v>
      </c>
      <c r="E25" s="21">
        <v>0</v>
      </c>
      <c r="F25" s="21">
        <v>0</v>
      </c>
      <c r="G25" s="21">
        <v>0</v>
      </c>
      <c r="H25" s="38">
        <f>1474-500</f>
        <v>974</v>
      </c>
      <c r="I25" s="21">
        <f t="shared" si="8"/>
        <v>708.8</v>
      </c>
      <c r="J25" t="s">
        <v>33</v>
      </c>
      <c r="K25" t="s">
        <v>34</v>
      </c>
      <c r="L25" s="4" t="s">
        <v>211</v>
      </c>
    </row>
    <row r="26" spans="1:12" hidden="1" x14ac:dyDescent="0.25">
      <c r="A26" s="7" t="s">
        <v>38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38">
        <v>0</v>
      </c>
      <c r="I26" s="21">
        <f t="shared" si="8"/>
        <v>0</v>
      </c>
    </row>
    <row r="27" spans="1:12" hidden="1" x14ac:dyDescent="0.25">
      <c r="A27" s="7" t="s">
        <v>39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38">
        <v>0</v>
      </c>
      <c r="I27" s="21">
        <f t="shared" si="8"/>
        <v>0</v>
      </c>
    </row>
    <row r="28" spans="1:12" hidden="1" x14ac:dyDescent="0.25">
      <c r="A28" s="7" t="s">
        <v>40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38">
        <v>0</v>
      </c>
      <c r="I28" s="21">
        <f t="shared" si="8"/>
        <v>0</v>
      </c>
    </row>
    <row r="29" spans="1:12" s="19" customFormat="1" x14ac:dyDescent="0.25">
      <c r="A29" s="32" t="s">
        <v>41</v>
      </c>
      <c r="B29" s="33">
        <f>SUM(B22:B28)</f>
        <v>0</v>
      </c>
      <c r="C29" s="33">
        <f t="shared" ref="C29:I29" si="9">SUM(C22:C28)</f>
        <v>765.2</v>
      </c>
      <c r="D29" s="33">
        <f t="shared" si="9"/>
        <v>0</v>
      </c>
      <c r="E29" s="33">
        <f t="shared" si="9"/>
        <v>0</v>
      </c>
      <c r="F29" s="33">
        <f t="shared" si="9"/>
        <v>0</v>
      </c>
      <c r="G29" s="33">
        <f t="shared" ref="G29" si="10">SUM(G22:G28)</f>
        <v>0</v>
      </c>
      <c r="H29" s="33">
        <f>SUM(H22:H28)</f>
        <v>1474</v>
      </c>
      <c r="I29" s="33">
        <f t="shared" si="9"/>
        <v>708.8</v>
      </c>
      <c r="L29" s="72"/>
    </row>
    <row r="30" spans="1:12" x14ac:dyDescent="0.25">
      <c r="A30" s="6"/>
      <c r="B30" s="21"/>
      <c r="C30" s="21"/>
      <c r="D30" s="21"/>
      <c r="E30" s="21"/>
      <c r="F30" s="21"/>
      <c r="G30" s="21"/>
      <c r="H30" s="38"/>
      <c r="I30" s="21"/>
    </row>
    <row r="31" spans="1:12" s="1" customFormat="1" hidden="1" x14ac:dyDescent="0.25">
      <c r="A31" s="10" t="s">
        <v>42</v>
      </c>
      <c r="B31" s="22"/>
      <c r="C31" s="22"/>
      <c r="D31" s="22"/>
      <c r="E31" s="22"/>
      <c r="F31" s="22"/>
      <c r="G31" s="22"/>
      <c r="H31" s="39"/>
      <c r="I31" s="22"/>
      <c r="L31" s="70"/>
    </row>
    <row r="32" spans="1:12" hidden="1" x14ac:dyDescent="0.25">
      <c r="A32" s="7" t="s">
        <v>43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38">
        <v>0</v>
      </c>
      <c r="I32" s="21" t="e">
        <f>+H32-B32-C32-D32-E32-#REF!-F32</f>
        <v>#REF!</v>
      </c>
    </row>
    <row r="33" spans="1:12" hidden="1" x14ac:dyDescent="0.25">
      <c r="A33" s="7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38">
        <v>0</v>
      </c>
      <c r="I33" s="21" t="e">
        <f>+H33-B33-C33-D33-E33-#REF!-F33</f>
        <v>#REF!</v>
      </c>
    </row>
    <row r="34" spans="1:12" hidden="1" x14ac:dyDescent="0.25">
      <c r="A34" s="7" t="s">
        <v>44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38">
        <v>0</v>
      </c>
      <c r="I34" s="21" t="e">
        <f>+H34-B34-C34-D34-E34-#REF!-F34</f>
        <v>#REF!</v>
      </c>
    </row>
    <row r="35" spans="1:12" hidden="1" x14ac:dyDescent="0.25">
      <c r="A35" s="7" t="s">
        <v>45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38">
        <v>0</v>
      </c>
      <c r="I35" s="21" t="e">
        <f>+H35-B35-C35-D35-E35-#REF!-F35</f>
        <v>#REF!</v>
      </c>
    </row>
    <row r="36" spans="1:12" hidden="1" x14ac:dyDescent="0.25">
      <c r="A36" s="7" t="s">
        <v>38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38">
        <v>0</v>
      </c>
      <c r="I36" s="21" t="e">
        <f>+H36-B36-C36-D36-E36-#REF!-F36</f>
        <v>#REF!</v>
      </c>
    </row>
    <row r="37" spans="1:12" hidden="1" x14ac:dyDescent="0.25">
      <c r="A37" s="7" t="s">
        <v>39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38">
        <v>0</v>
      </c>
      <c r="I37" s="21" t="e">
        <f>+H37-B37-C37-D37-E37-#REF!-F37</f>
        <v>#REF!</v>
      </c>
    </row>
    <row r="38" spans="1:12" hidden="1" x14ac:dyDescent="0.25">
      <c r="A38" s="7" t="s">
        <v>40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38">
        <v>0</v>
      </c>
      <c r="I38" s="21" t="e">
        <f>+H38-B38-C38-D38-E38-#REF!-F38</f>
        <v>#REF!</v>
      </c>
    </row>
    <row r="39" spans="1:12" s="18" customFormat="1" hidden="1" x14ac:dyDescent="0.25">
      <c r="A39" s="16" t="s">
        <v>46</v>
      </c>
      <c r="B39" s="23">
        <f>SUM(B32:B38)</f>
        <v>0</v>
      </c>
      <c r="C39" s="23">
        <f t="shared" ref="C39:I39" si="11">SUM(C32:C38)</f>
        <v>0</v>
      </c>
      <c r="D39" s="23">
        <f t="shared" si="11"/>
        <v>0</v>
      </c>
      <c r="E39" s="23">
        <f t="shared" si="11"/>
        <v>0</v>
      </c>
      <c r="F39" s="23">
        <f t="shared" si="11"/>
        <v>0</v>
      </c>
      <c r="G39" s="23">
        <f t="shared" ref="G39" si="12">SUM(G32:G38)</f>
        <v>0</v>
      </c>
      <c r="H39" s="33">
        <f t="shared" si="11"/>
        <v>0</v>
      </c>
      <c r="I39" s="23" t="e">
        <f t="shared" si="11"/>
        <v>#REF!</v>
      </c>
      <c r="L39" s="69"/>
    </row>
    <row r="40" spans="1:12" hidden="1" x14ac:dyDescent="0.25">
      <c r="A40" s="6"/>
      <c r="B40" s="21"/>
      <c r="C40" s="21"/>
      <c r="D40" s="21"/>
      <c r="E40" s="21"/>
      <c r="F40" s="21"/>
      <c r="G40" s="21"/>
      <c r="H40" s="38"/>
      <c r="I40" s="21"/>
    </row>
    <row r="41" spans="1:12" s="1" customFormat="1" hidden="1" x14ac:dyDescent="0.25">
      <c r="A41" s="10" t="s">
        <v>47</v>
      </c>
      <c r="B41" s="22"/>
      <c r="C41" s="22"/>
      <c r="D41" s="22"/>
      <c r="E41" s="22"/>
      <c r="F41" s="22"/>
      <c r="G41" s="22"/>
      <c r="H41" s="39"/>
      <c r="I41" s="22"/>
      <c r="L41" s="70"/>
    </row>
    <row r="42" spans="1:12" hidden="1" x14ac:dyDescent="0.25">
      <c r="A42" s="7" t="s">
        <v>43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38">
        <v>0</v>
      </c>
      <c r="I42" s="21" t="e">
        <f>+H42-B42-C42-D42-E42-#REF!-F42</f>
        <v>#REF!</v>
      </c>
    </row>
    <row r="43" spans="1:12" hidden="1" x14ac:dyDescent="0.25">
      <c r="A43" s="7" t="s">
        <v>36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38">
        <v>0</v>
      </c>
      <c r="I43" s="21" t="e">
        <f>+H43-B43-C43-D43-E43-#REF!-F43</f>
        <v>#REF!</v>
      </c>
    </row>
    <row r="44" spans="1:12" hidden="1" x14ac:dyDescent="0.25">
      <c r="A44" s="7" t="s">
        <v>44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38">
        <v>0</v>
      </c>
      <c r="I44" s="21" t="e">
        <f>+H44-B44-C44-D44-E44-#REF!-F44</f>
        <v>#REF!</v>
      </c>
    </row>
    <row r="45" spans="1:12" hidden="1" x14ac:dyDescent="0.25">
      <c r="A45" s="7" t="s">
        <v>45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38">
        <v>0</v>
      </c>
      <c r="I45" s="21" t="e">
        <f>+H45-B45-C45-D45-E45-#REF!-F45</f>
        <v>#REF!</v>
      </c>
    </row>
    <row r="46" spans="1:12" hidden="1" x14ac:dyDescent="0.25">
      <c r="A46" s="7" t="s">
        <v>38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38">
        <v>0</v>
      </c>
      <c r="I46" s="21" t="e">
        <f>+H46-B46-C46-D46-E46-#REF!-F46</f>
        <v>#REF!</v>
      </c>
    </row>
    <row r="47" spans="1:12" hidden="1" x14ac:dyDescent="0.25">
      <c r="A47" s="7" t="s">
        <v>39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38">
        <v>0</v>
      </c>
      <c r="I47" s="21" t="e">
        <f>+H47-B47-C47-D47-E47-#REF!-F47</f>
        <v>#REF!</v>
      </c>
    </row>
    <row r="48" spans="1:12" hidden="1" x14ac:dyDescent="0.25">
      <c r="A48" s="7" t="s">
        <v>40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38">
        <v>0</v>
      </c>
      <c r="I48" s="21" t="e">
        <f>+H48-B48-C48-D48-E48-#REF!-F48</f>
        <v>#REF!</v>
      </c>
    </row>
    <row r="49" spans="1:12" s="18" customFormat="1" hidden="1" x14ac:dyDescent="0.25">
      <c r="A49" s="16" t="s">
        <v>48</v>
      </c>
      <c r="B49" s="23">
        <f>SUM(B42:B48)</f>
        <v>0</v>
      </c>
      <c r="C49" s="23">
        <f t="shared" ref="C49:I49" si="13">SUM(C42:C48)</f>
        <v>0</v>
      </c>
      <c r="D49" s="23">
        <f t="shared" si="13"/>
        <v>0</v>
      </c>
      <c r="E49" s="23">
        <f t="shared" si="13"/>
        <v>0</v>
      </c>
      <c r="F49" s="23">
        <f t="shared" si="13"/>
        <v>0</v>
      </c>
      <c r="G49" s="23">
        <f t="shared" ref="G49" si="14">SUM(G42:G48)</f>
        <v>0</v>
      </c>
      <c r="H49" s="33">
        <f t="shared" si="13"/>
        <v>0</v>
      </c>
      <c r="I49" s="23" t="e">
        <f t="shared" si="13"/>
        <v>#REF!</v>
      </c>
      <c r="L49" s="69"/>
    </row>
    <row r="50" spans="1:12" hidden="1" x14ac:dyDescent="0.25">
      <c r="A50" s="6"/>
      <c r="B50" s="21"/>
      <c r="C50" s="21"/>
      <c r="D50" s="21"/>
      <c r="E50" s="21"/>
      <c r="F50" s="21"/>
      <c r="G50" s="21"/>
      <c r="H50" s="38"/>
      <c r="I50" s="21"/>
    </row>
    <row r="51" spans="1:12" x14ac:dyDescent="0.25">
      <c r="A51" s="10" t="s">
        <v>49</v>
      </c>
      <c r="B51" s="21"/>
      <c r="C51" s="21"/>
      <c r="D51" s="21"/>
      <c r="E51" s="21"/>
      <c r="F51" s="21"/>
      <c r="G51" s="21"/>
      <c r="H51" s="38"/>
      <c r="I51" s="21"/>
    </row>
    <row r="52" spans="1:12" s="84" customFormat="1" x14ac:dyDescent="0.25">
      <c r="A52" s="82" t="s">
        <v>50</v>
      </c>
      <c r="B52" s="83">
        <v>0</v>
      </c>
      <c r="C52" s="83">
        <v>0</v>
      </c>
      <c r="D52" s="83">
        <v>0</v>
      </c>
      <c r="E52" s="83">
        <v>0</v>
      </c>
      <c r="F52" s="83">
        <v>35282.71</v>
      </c>
      <c r="G52" s="83">
        <v>71761.289999999994</v>
      </c>
      <c r="H52" s="83">
        <v>187000</v>
      </c>
      <c r="I52" s="83">
        <f t="shared" ref="I52:I60" si="15">+H52-C52-D52-E52-F52-G52</f>
        <v>79956.000000000015</v>
      </c>
      <c r="J52" s="139" t="s">
        <v>51</v>
      </c>
      <c r="L52" s="85" t="s">
        <v>52</v>
      </c>
    </row>
    <row r="53" spans="1:12" hidden="1" x14ac:dyDescent="0.25">
      <c r="A53" s="7" t="s">
        <v>36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38">
        <v>0</v>
      </c>
      <c r="I53" s="21">
        <f t="shared" si="15"/>
        <v>0</v>
      </c>
    </row>
    <row r="54" spans="1:12" hidden="1" x14ac:dyDescent="0.25">
      <c r="A54" s="7" t="s">
        <v>53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38">
        <v>0</v>
      </c>
      <c r="I54" s="21">
        <f t="shared" si="15"/>
        <v>0</v>
      </c>
    </row>
    <row r="55" spans="1:12" hidden="1" x14ac:dyDescent="0.25">
      <c r="A55" s="7" t="s">
        <v>54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  <c r="H55" s="38">
        <v>0</v>
      </c>
      <c r="I55" s="21">
        <f t="shared" si="15"/>
        <v>0</v>
      </c>
    </row>
    <row r="56" spans="1:12" hidden="1" x14ac:dyDescent="0.25">
      <c r="A56" s="7" t="s">
        <v>44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38">
        <v>0</v>
      </c>
      <c r="I56" s="21">
        <f t="shared" si="15"/>
        <v>0</v>
      </c>
    </row>
    <row r="57" spans="1:12" hidden="1" x14ac:dyDescent="0.25">
      <c r="A57" s="7" t="s">
        <v>45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38">
        <v>0</v>
      </c>
      <c r="I57" s="21">
        <f t="shared" si="15"/>
        <v>0</v>
      </c>
    </row>
    <row r="58" spans="1:12" hidden="1" x14ac:dyDescent="0.25">
      <c r="A58" s="7" t="s">
        <v>38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38">
        <v>0</v>
      </c>
      <c r="I58" s="21">
        <f t="shared" si="15"/>
        <v>0</v>
      </c>
    </row>
    <row r="59" spans="1:12" hidden="1" x14ac:dyDescent="0.25">
      <c r="A59" s="7" t="s">
        <v>39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38">
        <v>0</v>
      </c>
      <c r="I59" s="21">
        <f t="shared" si="15"/>
        <v>0</v>
      </c>
    </row>
    <row r="60" spans="1:12" hidden="1" x14ac:dyDescent="0.25">
      <c r="A60" s="7" t="s">
        <v>40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38">
        <v>0</v>
      </c>
      <c r="I60" s="21">
        <f t="shared" si="15"/>
        <v>0</v>
      </c>
    </row>
    <row r="61" spans="1:12" s="18" customFormat="1" x14ac:dyDescent="0.25">
      <c r="A61" s="32" t="s">
        <v>55</v>
      </c>
      <c r="B61" s="33">
        <f>SUM(B52:B60)</f>
        <v>0</v>
      </c>
      <c r="C61" s="33">
        <f t="shared" ref="C61:H61" si="16">SUM(C52:C60)</f>
        <v>0</v>
      </c>
      <c r="D61" s="33">
        <f t="shared" si="16"/>
        <v>0</v>
      </c>
      <c r="E61" s="33">
        <f t="shared" si="16"/>
        <v>0</v>
      </c>
      <c r="F61" s="33">
        <f t="shared" si="16"/>
        <v>35282.71</v>
      </c>
      <c r="G61" s="33">
        <f t="shared" ref="G61" si="17">SUM(G52:G60)</f>
        <v>71761.289999999994</v>
      </c>
      <c r="H61" s="33">
        <f t="shared" si="16"/>
        <v>187000</v>
      </c>
      <c r="I61" s="33">
        <f>SUM(I52:I60)</f>
        <v>79956.000000000015</v>
      </c>
      <c r="L61" s="69"/>
    </row>
    <row r="62" spans="1:12" x14ac:dyDescent="0.25">
      <c r="A62" s="6"/>
      <c r="B62" s="21"/>
      <c r="C62" s="21"/>
      <c r="D62" s="21"/>
      <c r="E62" s="21"/>
      <c r="F62" s="21"/>
      <c r="G62" s="21"/>
      <c r="H62" s="38"/>
      <c r="I62" s="21"/>
    </row>
    <row r="63" spans="1:12" s="1" customFormat="1" hidden="1" x14ac:dyDescent="0.25">
      <c r="A63" s="10" t="s">
        <v>56</v>
      </c>
      <c r="B63" s="22"/>
      <c r="C63" s="22"/>
      <c r="D63" s="22"/>
      <c r="E63" s="22"/>
      <c r="F63" s="22"/>
      <c r="G63" s="22"/>
      <c r="H63" s="39"/>
      <c r="I63" s="22"/>
      <c r="L63" s="70"/>
    </row>
    <row r="64" spans="1:12" hidden="1" x14ac:dyDescent="0.25">
      <c r="A64" s="7" t="s">
        <v>43</v>
      </c>
      <c r="B64" s="21">
        <v>0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  <c r="H64" s="38">
        <v>0</v>
      </c>
      <c r="I64" s="21" t="e">
        <f>+H64-B64-C64-D64-E64-#REF!-F64</f>
        <v>#REF!</v>
      </c>
    </row>
    <row r="65" spans="1:12" hidden="1" x14ac:dyDescent="0.25">
      <c r="A65" s="7" t="s">
        <v>36</v>
      </c>
      <c r="B65" s="21">
        <v>0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38">
        <v>0</v>
      </c>
      <c r="I65" s="21" t="e">
        <f>+H65-B65-C65-D65-E65-#REF!-F65</f>
        <v>#REF!</v>
      </c>
    </row>
    <row r="66" spans="1:12" hidden="1" x14ac:dyDescent="0.25">
      <c r="A66" s="7" t="s">
        <v>44</v>
      </c>
      <c r="B66" s="21">
        <v>0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38">
        <v>0</v>
      </c>
      <c r="I66" s="21" t="e">
        <f>+H66-B66-C66-D66-E66-#REF!-F66</f>
        <v>#REF!</v>
      </c>
    </row>
    <row r="67" spans="1:12" hidden="1" x14ac:dyDescent="0.25">
      <c r="A67" s="7" t="s">
        <v>45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38">
        <v>0</v>
      </c>
      <c r="I67" s="21" t="e">
        <f>+H67-B67-C67-D67-E67-#REF!-F67</f>
        <v>#REF!</v>
      </c>
    </row>
    <row r="68" spans="1:12" hidden="1" x14ac:dyDescent="0.25">
      <c r="A68" s="7" t="s">
        <v>38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38">
        <v>0</v>
      </c>
      <c r="I68" s="21" t="e">
        <f>+H68-B68-C68-D68-E68-#REF!-F68</f>
        <v>#REF!</v>
      </c>
    </row>
    <row r="69" spans="1:12" hidden="1" x14ac:dyDescent="0.25">
      <c r="A69" s="7" t="s">
        <v>39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38">
        <v>0</v>
      </c>
      <c r="I69" s="21" t="e">
        <f>+H69-B69-C69-D69-E69-#REF!-F69</f>
        <v>#REF!</v>
      </c>
    </row>
    <row r="70" spans="1:12" hidden="1" x14ac:dyDescent="0.25">
      <c r="A70" s="7" t="s">
        <v>40</v>
      </c>
      <c r="B70" s="21">
        <v>0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38">
        <v>0</v>
      </c>
      <c r="I70" s="21" t="e">
        <f>+H70-B70-C70-D70-E70-#REF!-F70</f>
        <v>#REF!</v>
      </c>
    </row>
    <row r="71" spans="1:12" s="18" customFormat="1" hidden="1" x14ac:dyDescent="0.25">
      <c r="A71" s="16" t="s">
        <v>57</v>
      </c>
      <c r="B71" s="23">
        <f>SUM(B64:B70)</f>
        <v>0</v>
      </c>
      <c r="C71" s="23">
        <f t="shared" ref="C71:I71" si="18">SUM(C64:C70)</f>
        <v>0</v>
      </c>
      <c r="D71" s="23">
        <f t="shared" si="18"/>
        <v>0</v>
      </c>
      <c r="E71" s="23">
        <f t="shared" si="18"/>
        <v>0</v>
      </c>
      <c r="F71" s="23">
        <f t="shared" si="18"/>
        <v>0</v>
      </c>
      <c r="G71" s="23">
        <f t="shared" ref="G71" si="19">SUM(G64:G70)</f>
        <v>0</v>
      </c>
      <c r="H71" s="33">
        <f t="shared" si="18"/>
        <v>0</v>
      </c>
      <c r="I71" s="23" t="e">
        <f t="shared" si="18"/>
        <v>#REF!</v>
      </c>
      <c r="J71" s="1"/>
      <c r="L71" s="69"/>
    </row>
    <row r="72" spans="1:12" x14ac:dyDescent="0.25">
      <c r="A72" s="10" t="s">
        <v>58</v>
      </c>
      <c r="B72" s="21"/>
      <c r="C72" s="21"/>
      <c r="D72" s="21"/>
      <c r="E72" s="21"/>
      <c r="F72" s="21"/>
      <c r="G72" s="21"/>
      <c r="H72" s="38"/>
      <c r="I72" s="21"/>
    </row>
    <row r="73" spans="1:12" hidden="1" x14ac:dyDescent="0.25">
      <c r="A73" s="7" t="s">
        <v>59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  <c r="H73" s="38">
        <v>0</v>
      </c>
      <c r="I73" s="21">
        <f t="shared" ref="I73:I76" si="20">+H73-C73-D73-E73-F73-G73</f>
        <v>0</v>
      </c>
    </row>
    <row r="74" spans="1:12" hidden="1" x14ac:dyDescent="0.25">
      <c r="A74" s="7" t="s">
        <v>36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38">
        <v>0</v>
      </c>
      <c r="I74" s="21">
        <f t="shared" si="20"/>
        <v>0</v>
      </c>
    </row>
    <row r="75" spans="1:12" hidden="1" x14ac:dyDescent="0.25">
      <c r="A75" s="7" t="s">
        <v>44</v>
      </c>
      <c r="B75" s="21">
        <v>0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38">
        <v>0</v>
      </c>
      <c r="I75" s="21">
        <f t="shared" si="20"/>
        <v>0</v>
      </c>
    </row>
    <row r="76" spans="1:12" x14ac:dyDescent="0.25">
      <c r="A76" s="7" t="s">
        <v>60</v>
      </c>
      <c r="B76" s="21">
        <v>0</v>
      </c>
      <c r="C76" s="21">
        <v>69324</v>
      </c>
      <c r="D76" s="21">
        <v>81226.8</v>
      </c>
      <c r="E76" s="21">
        <v>114306.44</v>
      </c>
      <c r="F76" s="21">
        <v>0</v>
      </c>
      <c r="G76" s="21">
        <v>0</v>
      </c>
      <c r="H76" s="38">
        <v>264857</v>
      </c>
      <c r="I76" s="21">
        <f t="shared" si="20"/>
        <v>-0.24000000000523869</v>
      </c>
      <c r="J76" s="4" t="s">
        <v>33</v>
      </c>
      <c r="K76" t="s">
        <v>34</v>
      </c>
      <c r="L76" s="4" t="s">
        <v>211</v>
      </c>
    </row>
    <row r="77" spans="1:12" s="19" customFormat="1" x14ac:dyDescent="0.25">
      <c r="A77" s="32" t="s">
        <v>61</v>
      </c>
      <c r="B77" s="33">
        <f>SUM(B73:B76)</f>
        <v>0</v>
      </c>
      <c r="C77" s="33">
        <f t="shared" ref="C77:H77" si="21">SUM(C73:C76)</f>
        <v>69324</v>
      </c>
      <c r="D77" s="33">
        <f t="shared" si="21"/>
        <v>81226.8</v>
      </c>
      <c r="E77" s="33">
        <f t="shared" si="21"/>
        <v>114306.44</v>
      </c>
      <c r="F77" s="33">
        <f t="shared" si="21"/>
        <v>0</v>
      </c>
      <c r="G77" s="33">
        <f t="shared" ref="G77" si="22">SUM(G73:G76)</f>
        <v>0</v>
      </c>
      <c r="H77" s="33">
        <f t="shared" si="21"/>
        <v>264857</v>
      </c>
      <c r="I77" s="33">
        <f>SUM(I73:I76)</f>
        <v>-0.24000000000523869</v>
      </c>
      <c r="L77" s="72"/>
    </row>
    <row r="78" spans="1:12" x14ac:dyDescent="0.25">
      <c r="A78" s="6"/>
      <c r="B78" s="21"/>
      <c r="C78" s="21"/>
      <c r="D78" s="21"/>
      <c r="E78" s="21"/>
      <c r="F78" s="21"/>
      <c r="G78" s="21"/>
      <c r="H78" s="38"/>
      <c r="I78" s="21"/>
    </row>
    <row r="79" spans="1:12" s="1" customFormat="1" x14ac:dyDescent="0.25">
      <c r="A79" s="10" t="s">
        <v>62</v>
      </c>
      <c r="B79" s="22"/>
      <c r="C79" s="22"/>
      <c r="D79" s="22"/>
      <c r="E79" s="22"/>
      <c r="F79" s="22"/>
      <c r="G79" s="22"/>
      <c r="H79" s="39"/>
      <c r="I79" s="22"/>
      <c r="L79" s="70"/>
    </row>
    <row r="80" spans="1:12" x14ac:dyDescent="0.25">
      <c r="A80" s="49" t="s">
        <v>63</v>
      </c>
      <c r="B80" s="21">
        <v>0</v>
      </c>
      <c r="C80" s="21">
        <v>10151</v>
      </c>
      <c r="D80" s="21">
        <v>0</v>
      </c>
      <c r="E80" s="21">
        <v>0</v>
      </c>
      <c r="F80" s="21">
        <v>0</v>
      </c>
      <c r="G80" s="21">
        <v>0</v>
      </c>
      <c r="H80" s="38">
        <v>10151</v>
      </c>
      <c r="I80" s="21">
        <f t="shared" ref="I80" si="23">+H80-C80-D80-E80-F80-G80</f>
        <v>0</v>
      </c>
      <c r="J80" t="s">
        <v>33</v>
      </c>
      <c r="K80" t="s">
        <v>34</v>
      </c>
      <c r="L80" s="4" t="s">
        <v>211</v>
      </c>
    </row>
    <row r="81" spans="1:12" s="18" customFormat="1" x14ac:dyDescent="0.25">
      <c r="A81" s="32" t="s">
        <v>64</v>
      </c>
      <c r="B81" s="33">
        <f>SUM(B80)</f>
        <v>0</v>
      </c>
      <c r="C81" s="33">
        <f t="shared" ref="C81:H81" si="24">SUM(C80)</f>
        <v>10151</v>
      </c>
      <c r="D81" s="33">
        <f t="shared" si="24"/>
        <v>0</v>
      </c>
      <c r="E81" s="33">
        <f t="shared" si="24"/>
        <v>0</v>
      </c>
      <c r="F81" s="33">
        <f t="shared" si="24"/>
        <v>0</v>
      </c>
      <c r="G81" s="33">
        <f t="shared" ref="G81" si="25">SUM(G80)</f>
        <v>0</v>
      </c>
      <c r="H81" s="33">
        <f t="shared" si="24"/>
        <v>10151</v>
      </c>
      <c r="I81" s="33">
        <f>SUM(I80)</f>
        <v>0</v>
      </c>
      <c r="L81" s="69"/>
    </row>
    <row r="82" spans="1:12" x14ac:dyDescent="0.25">
      <c r="A82" s="6"/>
      <c r="B82" s="21"/>
      <c r="C82" s="21"/>
      <c r="D82" s="21"/>
      <c r="E82" s="21"/>
      <c r="F82" s="21"/>
      <c r="G82" s="21"/>
      <c r="H82" s="38"/>
      <c r="I82" s="21"/>
    </row>
    <row r="83" spans="1:12" s="1" customFormat="1" hidden="1" x14ac:dyDescent="0.25">
      <c r="A83" s="10" t="s">
        <v>65</v>
      </c>
      <c r="B83" s="22"/>
      <c r="C83" s="22"/>
      <c r="D83" s="22"/>
      <c r="E83" s="22"/>
      <c r="F83" s="22"/>
      <c r="G83" s="22"/>
      <c r="H83" s="39"/>
      <c r="I83" s="22"/>
      <c r="L83" s="70"/>
    </row>
    <row r="84" spans="1:12" hidden="1" x14ac:dyDescent="0.25">
      <c r="A84" s="7" t="s">
        <v>43</v>
      </c>
      <c r="B84" s="21">
        <v>0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38">
        <v>0</v>
      </c>
      <c r="I84" s="21" t="e">
        <f>+H84-B84-C84-D84-E84-#REF!-F84</f>
        <v>#REF!</v>
      </c>
    </row>
    <row r="85" spans="1:12" hidden="1" x14ac:dyDescent="0.25">
      <c r="A85" s="7" t="s">
        <v>36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38">
        <v>0</v>
      </c>
      <c r="I85" s="21" t="e">
        <f>+H85-B85-C85-D85-E85-#REF!-F85</f>
        <v>#REF!</v>
      </c>
    </row>
    <row r="86" spans="1:12" hidden="1" x14ac:dyDescent="0.25">
      <c r="A86" s="7" t="s">
        <v>44</v>
      </c>
      <c r="B86" s="21">
        <v>0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  <c r="H86" s="38">
        <v>0</v>
      </c>
      <c r="I86" s="21" t="e">
        <f>+H86-B86-C86-D86-E86-#REF!-F86</f>
        <v>#REF!</v>
      </c>
    </row>
    <row r="87" spans="1:12" hidden="1" x14ac:dyDescent="0.25">
      <c r="A87" s="7" t="s">
        <v>45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38">
        <v>0</v>
      </c>
      <c r="I87" s="21" t="e">
        <f>+H87-B87-C87-D87-E87-#REF!-F87</f>
        <v>#REF!</v>
      </c>
    </row>
    <row r="88" spans="1:12" hidden="1" x14ac:dyDescent="0.25">
      <c r="A88" s="7" t="s">
        <v>38</v>
      </c>
      <c r="B88" s="21">
        <v>0</v>
      </c>
      <c r="C88" s="21">
        <v>0</v>
      </c>
      <c r="D88" s="21">
        <v>0</v>
      </c>
      <c r="E88" s="21">
        <v>0</v>
      </c>
      <c r="F88" s="21">
        <v>0</v>
      </c>
      <c r="G88" s="21">
        <v>0</v>
      </c>
      <c r="H88" s="38">
        <v>0</v>
      </c>
      <c r="I88" s="21" t="e">
        <f>+H88-B88-C88-D88-E88-#REF!-F88</f>
        <v>#REF!</v>
      </c>
    </row>
    <row r="89" spans="1:12" hidden="1" x14ac:dyDescent="0.25">
      <c r="A89" s="7" t="s">
        <v>39</v>
      </c>
      <c r="B89" s="21">
        <v>0</v>
      </c>
      <c r="C89" s="21">
        <v>0</v>
      </c>
      <c r="D89" s="21">
        <v>0</v>
      </c>
      <c r="E89" s="21">
        <v>0</v>
      </c>
      <c r="F89" s="21">
        <v>0</v>
      </c>
      <c r="G89" s="21">
        <v>0</v>
      </c>
      <c r="H89" s="38">
        <v>0</v>
      </c>
      <c r="I89" s="21" t="e">
        <f>+H89-B89-C89-D89-E89-#REF!-F89</f>
        <v>#REF!</v>
      </c>
    </row>
    <row r="90" spans="1:12" hidden="1" x14ac:dyDescent="0.25">
      <c r="A90" s="7" t="s">
        <v>40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38">
        <v>0</v>
      </c>
      <c r="I90" s="21" t="e">
        <f>+H90-B90-C90-D90-E90-#REF!-F90</f>
        <v>#REF!</v>
      </c>
    </row>
    <row r="91" spans="1:12" s="18" customFormat="1" hidden="1" x14ac:dyDescent="0.25">
      <c r="A91" s="16" t="s">
        <v>66</v>
      </c>
      <c r="B91" s="23">
        <f>SUM(B84:B90)</f>
        <v>0</v>
      </c>
      <c r="C91" s="23">
        <f t="shared" ref="C91:I91" si="26">SUM(C84:C90)</f>
        <v>0</v>
      </c>
      <c r="D91" s="23">
        <f t="shared" si="26"/>
        <v>0</v>
      </c>
      <c r="E91" s="23">
        <f t="shared" si="26"/>
        <v>0</v>
      </c>
      <c r="F91" s="23">
        <f t="shared" si="26"/>
        <v>0</v>
      </c>
      <c r="G91" s="23">
        <f t="shared" ref="G91" si="27">SUM(G84:G90)</f>
        <v>0</v>
      </c>
      <c r="H91" s="33">
        <f t="shared" si="26"/>
        <v>0</v>
      </c>
      <c r="I91" s="23" t="e">
        <f t="shared" si="26"/>
        <v>#REF!</v>
      </c>
      <c r="L91" s="69"/>
    </row>
    <row r="92" spans="1:12" hidden="1" x14ac:dyDescent="0.25">
      <c r="A92" s="6"/>
      <c r="B92" s="21"/>
      <c r="C92" s="21"/>
      <c r="D92" s="21"/>
      <c r="E92" s="21"/>
      <c r="F92" s="21"/>
      <c r="G92" s="21"/>
      <c r="H92" s="38"/>
      <c r="I92" s="21"/>
    </row>
    <row r="93" spans="1:12" s="1" customFormat="1" x14ac:dyDescent="0.25">
      <c r="A93" s="10" t="s">
        <v>67</v>
      </c>
      <c r="B93" s="22"/>
      <c r="C93" s="22"/>
      <c r="D93" s="22"/>
      <c r="E93" s="22"/>
      <c r="F93" s="22"/>
      <c r="G93" s="22"/>
      <c r="H93" s="39"/>
      <c r="I93" s="22"/>
      <c r="L93" s="70"/>
    </row>
    <row r="94" spans="1:12" x14ac:dyDescent="0.25">
      <c r="A94" s="49" t="s">
        <v>68</v>
      </c>
      <c r="B94" s="21">
        <v>0</v>
      </c>
      <c r="C94" s="21">
        <v>0</v>
      </c>
      <c r="D94" s="21">
        <v>0</v>
      </c>
      <c r="E94" s="21">
        <v>11164.48</v>
      </c>
      <c r="F94" s="21"/>
      <c r="G94" s="21">
        <v>0</v>
      </c>
      <c r="H94" s="38">
        <v>0</v>
      </c>
      <c r="I94" s="21">
        <f t="shared" ref="I94:I102" si="28">+H94-C94-D94-E94-F94-G94</f>
        <v>-11164.48</v>
      </c>
      <c r="J94" t="s">
        <v>33</v>
      </c>
      <c r="K94" t="s">
        <v>34</v>
      </c>
      <c r="L94" s="73">
        <v>44628</v>
      </c>
    </row>
    <row r="95" spans="1:12" x14ac:dyDescent="0.25">
      <c r="A95" s="48" t="s">
        <v>69</v>
      </c>
      <c r="B95" s="21">
        <v>0</v>
      </c>
      <c r="C95" s="21">
        <v>0</v>
      </c>
      <c r="D95" s="21">
        <v>0</v>
      </c>
      <c r="E95" s="21">
        <v>6400</v>
      </c>
      <c r="F95" s="21">
        <v>0</v>
      </c>
      <c r="G95" s="21">
        <v>0</v>
      </c>
      <c r="H95" s="38">
        <v>6400</v>
      </c>
      <c r="I95" s="21">
        <f t="shared" si="28"/>
        <v>0</v>
      </c>
      <c r="J95" t="s">
        <v>33</v>
      </c>
      <c r="K95" t="s">
        <v>34</v>
      </c>
      <c r="L95" s="73">
        <v>44628</v>
      </c>
    </row>
    <row r="96" spans="1:12" x14ac:dyDescent="0.25">
      <c r="A96" s="7" t="s">
        <v>44</v>
      </c>
      <c r="B96" s="21">
        <v>0</v>
      </c>
      <c r="C96" s="21">
        <v>10207.6</v>
      </c>
      <c r="D96" s="21">
        <v>0</v>
      </c>
      <c r="E96" s="21">
        <v>0</v>
      </c>
      <c r="F96" s="21">
        <v>0</v>
      </c>
      <c r="G96" s="21">
        <v>0</v>
      </c>
      <c r="H96" s="38">
        <v>0</v>
      </c>
      <c r="I96" s="21">
        <f t="shared" si="28"/>
        <v>-10207.6</v>
      </c>
      <c r="J96" t="s">
        <v>33</v>
      </c>
      <c r="K96" t="s">
        <v>34</v>
      </c>
      <c r="L96" s="73">
        <v>44628</v>
      </c>
    </row>
    <row r="97" spans="1:12" x14ac:dyDescent="0.25">
      <c r="A97" s="48" t="s">
        <v>70</v>
      </c>
      <c r="B97" s="21">
        <v>0</v>
      </c>
      <c r="C97" s="21">
        <v>50000</v>
      </c>
      <c r="D97" s="21">
        <v>0</v>
      </c>
      <c r="E97" s="21">
        <v>0</v>
      </c>
      <c r="F97" s="21">
        <v>0</v>
      </c>
      <c r="G97" s="21">
        <v>0</v>
      </c>
      <c r="H97" s="38">
        <v>50000</v>
      </c>
      <c r="I97" s="21">
        <f t="shared" si="28"/>
        <v>0</v>
      </c>
      <c r="J97" t="s">
        <v>33</v>
      </c>
      <c r="K97" t="s">
        <v>34</v>
      </c>
      <c r="L97" s="73">
        <v>44628</v>
      </c>
    </row>
    <row r="98" spans="1:12" x14ac:dyDescent="0.25">
      <c r="A98" s="48" t="s">
        <v>71</v>
      </c>
      <c r="B98" s="21"/>
      <c r="C98" s="21"/>
      <c r="D98" s="21">
        <v>151414</v>
      </c>
      <c r="E98" s="21"/>
      <c r="F98" s="21"/>
      <c r="G98" s="21"/>
      <c r="H98" s="38">
        <v>0</v>
      </c>
      <c r="I98" s="21">
        <f t="shared" si="28"/>
        <v>-151414</v>
      </c>
      <c r="J98" t="s">
        <v>33</v>
      </c>
      <c r="K98" t="s">
        <v>34</v>
      </c>
      <c r="L98" s="73">
        <v>44628</v>
      </c>
    </row>
    <row r="99" spans="1:12" x14ac:dyDescent="0.25">
      <c r="A99" s="48" t="s">
        <v>72</v>
      </c>
      <c r="B99" s="21">
        <v>0</v>
      </c>
      <c r="C99" s="21">
        <v>1825.25</v>
      </c>
      <c r="D99" s="21">
        <v>1314254.29</v>
      </c>
      <c r="E99" s="21">
        <f>740857.27-26610</f>
        <v>714247.27</v>
      </c>
      <c r="F99" s="21">
        <v>0</v>
      </c>
      <c r="G99" s="21">
        <v>0</v>
      </c>
      <c r="H99" s="38">
        <f>2287028-6400-14900</f>
        <v>2265728</v>
      </c>
      <c r="I99" s="21">
        <f t="shared" si="28"/>
        <v>235401.18999999994</v>
      </c>
      <c r="J99" t="s">
        <v>33</v>
      </c>
      <c r="K99" t="s">
        <v>34</v>
      </c>
      <c r="L99" s="73">
        <v>44628</v>
      </c>
    </row>
    <row r="100" spans="1:12" x14ac:dyDescent="0.25">
      <c r="A100" s="48" t="s">
        <v>73</v>
      </c>
      <c r="B100" s="21">
        <v>0</v>
      </c>
      <c r="C100" s="21">
        <v>0</v>
      </c>
      <c r="D100" s="21">
        <v>0</v>
      </c>
      <c r="E100" s="21">
        <v>26610</v>
      </c>
      <c r="F100" s="21">
        <v>0</v>
      </c>
      <c r="G100" s="21">
        <v>0</v>
      </c>
      <c r="H100" s="38">
        <v>26610</v>
      </c>
      <c r="I100" s="21">
        <f t="shared" si="28"/>
        <v>0</v>
      </c>
      <c r="J100" t="s">
        <v>33</v>
      </c>
      <c r="K100" t="s">
        <v>34</v>
      </c>
      <c r="L100" s="73">
        <v>45203</v>
      </c>
    </row>
    <row r="101" spans="1:12" x14ac:dyDescent="0.25">
      <c r="A101" s="48" t="s">
        <v>74</v>
      </c>
      <c r="B101" s="21"/>
      <c r="C101" s="21"/>
      <c r="D101" s="21">
        <v>14900</v>
      </c>
      <c r="E101" s="21"/>
      <c r="F101" s="21"/>
      <c r="G101" s="21"/>
      <c r="H101" s="38">
        <v>14900</v>
      </c>
      <c r="I101" s="21">
        <f t="shared" si="28"/>
        <v>0</v>
      </c>
      <c r="J101" t="s">
        <v>33</v>
      </c>
      <c r="K101" t="s">
        <v>34</v>
      </c>
      <c r="L101" s="73">
        <v>44628</v>
      </c>
    </row>
    <row r="102" spans="1:12" x14ac:dyDescent="0.25">
      <c r="A102" s="48" t="s">
        <v>75</v>
      </c>
      <c r="B102" s="21">
        <v>0</v>
      </c>
      <c r="C102" s="21">
        <v>86760.97</v>
      </c>
      <c r="D102" s="21">
        <v>0</v>
      </c>
      <c r="E102" s="21">
        <v>0</v>
      </c>
      <c r="F102" s="21">
        <v>0</v>
      </c>
      <c r="G102" s="21">
        <v>0</v>
      </c>
      <c r="H102" s="38">
        <v>0</v>
      </c>
      <c r="I102" s="21">
        <f t="shared" si="28"/>
        <v>-86760.97</v>
      </c>
      <c r="J102" t="s">
        <v>33</v>
      </c>
      <c r="K102" t="s">
        <v>34</v>
      </c>
      <c r="L102" s="73">
        <v>44628</v>
      </c>
    </row>
    <row r="103" spans="1:12" s="18" customFormat="1" x14ac:dyDescent="0.25">
      <c r="A103" s="32" t="s">
        <v>76</v>
      </c>
      <c r="B103" s="33">
        <f t="shared" ref="B103:H103" si="29">SUM(B94:B102)</f>
        <v>0</v>
      </c>
      <c r="C103" s="33">
        <f t="shared" si="29"/>
        <v>148793.82</v>
      </c>
      <c r="D103" s="33">
        <f t="shared" si="29"/>
        <v>1480568.29</v>
      </c>
      <c r="E103" s="33">
        <f t="shared" si="29"/>
        <v>758421.75</v>
      </c>
      <c r="F103" s="33">
        <f t="shared" si="29"/>
        <v>0</v>
      </c>
      <c r="G103" s="33">
        <f t="shared" ref="G103" si="30">SUM(G94:G102)</f>
        <v>0</v>
      </c>
      <c r="H103" s="33">
        <f t="shared" si="29"/>
        <v>2363638</v>
      </c>
      <c r="I103" s="33">
        <f>SUM(I94:I102)</f>
        <v>-24145.860000000073</v>
      </c>
      <c r="L103" s="69"/>
    </row>
    <row r="104" spans="1:12" x14ac:dyDescent="0.25">
      <c r="A104" s="6"/>
      <c r="B104" s="21"/>
      <c r="C104" s="21"/>
      <c r="D104" s="21"/>
      <c r="E104" s="21"/>
      <c r="F104" s="21"/>
      <c r="G104" s="21"/>
      <c r="H104" s="38"/>
      <c r="I104" s="21"/>
    </row>
    <row r="105" spans="1:12" x14ac:dyDescent="0.25">
      <c r="A105" s="10" t="s">
        <v>77</v>
      </c>
      <c r="B105" s="21"/>
      <c r="C105" s="21"/>
      <c r="D105" s="21"/>
      <c r="E105" s="21"/>
      <c r="F105" s="21"/>
      <c r="G105" s="21"/>
      <c r="H105" s="38"/>
      <c r="I105" s="21"/>
    </row>
    <row r="106" spans="1:12" x14ac:dyDescent="0.25">
      <c r="A106" s="48" t="s">
        <v>78</v>
      </c>
      <c r="B106" s="21">
        <v>0</v>
      </c>
      <c r="C106" s="21">
        <v>19775</v>
      </c>
      <c r="D106" s="21">
        <v>0</v>
      </c>
      <c r="E106" s="21">
        <v>0</v>
      </c>
      <c r="F106" s="21">
        <v>0</v>
      </c>
      <c r="G106" s="21">
        <v>0</v>
      </c>
      <c r="H106" s="38">
        <v>19775</v>
      </c>
      <c r="I106" s="21">
        <f t="shared" ref="I106:I118" si="31">+H106-C106-D106-E106-F106-G106</f>
        <v>0</v>
      </c>
      <c r="J106" t="s">
        <v>33</v>
      </c>
      <c r="K106" t="s">
        <v>34</v>
      </c>
      <c r="L106" s="73">
        <v>44642</v>
      </c>
    </row>
    <row r="107" spans="1:12" hidden="1" x14ac:dyDescent="0.25">
      <c r="A107" s="7" t="s">
        <v>43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  <c r="H107" s="38">
        <v>0</v>
      </c>
      <c r="I107" s="21">
        <f t="shared" si="31"/>
        <v>0</v>
      </c>
      <c r="J107" t="s">
        <v>33</v>
      </c>
      <c r="K107" t="s">
        <v>34</v>
      </c>
    </row>
    <row r="108" spans="1:12" x14ac:dyDescent="0.25">
      <c r="A108" s="48" t="s">
        <v>79</v>
      </c>
      <c r="B108" s="21">
        <v>0</v>
      </c>
      <c r="C108" s="21">
        <v>900</v>
      </c>
      <c r="D108" s="21">
        <v>0</v>
      </c>
      <c r="E108" s="21">
        <v>0</v>
      </c>
      <c r="F108" s="21">
        <v>0</v>
      </c>
      <c r="G108" s="21">
        <v>0</v>
      </c>
      <c r="H108" s="38">
        <v>900</v>
      </c>
      <c r="I108" s="21">
        <f t="shared" si="31"/>
        <v>0</v>
      </c>
      <c r="J108" t="s">
        <v>33</v>
      </c>
      <c r="K108" t="s">
        <v>34</v>
      </c>
      <c r="L108" s="73">
        <v>44642</v>
      </c>
    </row>
    <row r="109" spans="1:12" x14ac:dyDescent="0.25">
      <c r="A109" s="48" t="s">
        <v>80</v>
      </c>
      <c r="B109" s="21">
        <v>0</v>
      </c>
      <c r="C109" s="21">
        <v>8675.25</v>
      </c>
      <c r="D109" s="21">
        <v>377815.18</v>
      </c>
      <c r="E109" s="21">
        <v>97182.77</v>
      </c>
      <c r="F109" s="21">
        <v>0</v>
      </c>
      <c r="G109" s="21">
        <v>0</v>
      </c>
      <c r="H109" s="38">
        <f>104000+356440+35000</f>
        <v>495440</v>
      </c>
      <c r="I109" s="21">
        <f t="shared" si="31"/>
        <v>11766.800000000003</v>
      </c>
      <c r="J109" t="s">
        <v>33</v>
      </c>
      <c r="K109" t="s">
        <v>34</v>
      </c>
      <c r="L109" s="73" t="s">
        <v>81</v>
      </c>
    </row>
    <row r="110" spans="1:12" x14ac:dyDescent="0.25">
      <c r="A110" s="48" t="s">
        <v>82</v>
      </c>
      <c r="B110" s="21">
        <v>0</v>
      </c>
      <c r="C110" s="21">
        <v>526</v>
      </c>
      <c r="D110" s="21">
        <v>0</v>
      </c>
      <c r="E110" s="21">
        <v>0</v>
      </c>
      <c r="F110" s="21">
        <v>0</v>
      </c>
      <c r="G110" s="21">
        <v>0</v>
      </c>
      <c r="H110" s="38">
        <v>526</v>
      </c>
      <c r="I110" s="21">
        <f t="shared" si="31"/>
        <v>0</v>
      </c>
      <c r="J110" t="s">
        <v>33</v>
      </c>
      <c r="K110" t="s">
        <v>34</v>
      </c>
      <c r="L110" s="73">
        <v>44642</v>
      </c>
    </row>
    <row r="111" spans="1:12" x14ac:dyDescent="0.25">
      <c r="A111" s="48" t="s">
        <v>83</v>
      </c>
      <c r="B111" s="21">
        <v>0</v>
      </c>
      <c r="C111" s="21">
        <v>0</v>
      </c>
      <c r="D111" s="21">
        <v>0</v>
      </c>
      <c r="E111" s="21">
        <v>68844.53</v>
      </c>
      <c r="F111" s="21">
        <v>51155.13</v>
      </c>
      <c r="G111" s="21">
        <v>0</v>
      </c>
      <c r="H111" s="38">
        <v>120000</v>
      </c>
      <c r="I111" s="21">
        <f t="shared" si="31"/>
        <v>0.3400000000037835</v>
      </c>
      <c r="J111" t="s">
        <v>33</v>
      </c>
      <c r="K111" t="s">
        <v>34</v>
      </c>
      <c r="L111" s="73">
        <v>44782</v>
      </c>
    </row>
    <row r="112" spans="1:12" x14ac:dyDescent="0.25">
      <c r="A112" s="7" t="s">
        <v>84</v>
      </c>
      <c r="B112" s="21">
        <v>0</v>
      </c>
      <c r="C112" s="21">
        <v>0</v>
      </c>
      <c r="D112" s="21">
        <v>594.47</v>
      </c>
      <c r="E112" s="21">
        <v>0</v>
      </c>
      <c r="F112" s="21">
        <v>0</v>
      </c>
      <c r="G112" s="21">
        <v>0</v>
      </c>
      <c r="H112" s="38">
        <v>0</v>
      </c>
      <c r="I112" s="21">
        <f t="shared" si="31"/>
        <v>-594.47</v>
      </c>
      <c r="J112" t="s">
        <v>33</v>
      </c>
      <c r="K112" t="s">
        <v>34</v>
      </c>
      <c r="L112" s="4" t="s">
        <v>211</v>
      </c>
    </row>
    <row r="113" spans="1:12" hidden="1" x14ac:dyDescent="0.25">
      <c r="A113" s="7" t="s">
        <v>85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38">
        <v>0</v>
      </c>
      <c r="I113" s="21">
        <f t="shared" si="31"/>
        <v>0</v>
      </c>
      <c r="J113" t="s">
        <v>33</v>
      </c>
      <c r="K113" t="s">
        <v>34</v>
      </c>
    </row>
    <row r="114" spans="1:12" x14ac:dyDescent="0.25">
      <c r="A114" s="48" t="s">
        <v>86</v>
      </c>
      <c r="B114" s="21">
        <v>0</v>
      </c>
      <c r="C114" s="21">
        <v>30511.39</v>
      </c>
      <c r="D114" s="21">
        <v>2603.2800000000002</v>
      </c>
      <c r="E114" s="21">
        <v>6927.17</v>
      </c>
      <c r="F114" s="21">
        <v>5961.97</v>
      </c>
      <c r="G114" s="21">
        <v>0</v>
      </c>
      <c r="H114" s="38">
        <v>50000</v>
      </c>
      <c r="I114" s="21">
        <f t="shared" si="31"/>
        <v>3996.1900000000014</v>
      </c>
      <c r="J114" t="s">
        <v>33</v>
      </c>
      <c r="K114" t="s">
        <v>34</v>
      </c>
      <c r="L114" s="73">
        <v>44642</v>
      </c>
    </row>
    <row r="115" spans="1:12" x14ac:dyDescent="0.25">
      <c r="A115" s="48" t="s">
        <v>87</v>
      </c>
      <c r="B115" s="21">
        <v>0</v>
      </c>
      <c r="C115" s="21">
        <v>0</v>
      </c>
      <c r="D115" s="21">
        <v>12852.97</v>
      </c>
      <c r="E115" s="21">
        <v>0</v>
      </c>
      <c r="F115" s="21">
        <v>0</v>
      </c>
      <c r="G115" s="21">
        <v>0</v>
      </c>
      <c r="H115" s="38">
        <v>12853</v>
      </c>
      <c r="I115" s="21">
        <f t="shared" si="31"/>
        <v>3.0000000000654836E-2</v>
      </c>
      <c r="J115" t="s">
        <v>33</v>
      </c>
      <c r="K115" t="s">
        <v>34</v>
      </c>
      <c r="L115" s="73">
        <v>44642</v>
      </c>
    </row>
    <row r="116" spans="1:12" hidden="1" x14ac:dyDescent="0.25">
      <c r="A116" s="7" t="s">
        <v>88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  <c r="G116" s="21">
        <v>0</v>
      </c>
      <c r="H116" s="38">
        <v>0</v>
      </c>
      <c r="I116" s="21">
        <f t="shared" si="31"/>
        <v>0</v>
      </c>
    </row>
    <row r="117" spans="1:12" s="84" customFormat="1" x14ac:dyDescent="0.25">
      <c r="A117" s="82" t="s">
        <v>90</v>
      </c>
      <c r="B117" s="83"/>
      <c r="C117" s="83"/>
      <c r="D117" s="83"/>
      <c r="E117" s="83"/>
      <c r="F117" s="83">
        <v>2970</v>
      </c>
      <c r="G117" s="83">
        <v>50887.9</v>
      </c>
      <c r="H117" s="83">
        <f>178679-19775-900-526-12853</f>
        <v>144625</v>
      </c>
      <c r="I117" s="83">
        <f t="shared" si="31"/>
        <v>90767.1</v>
      </c>
      <c r="J117" s="139" t="s">
        <v>91</v>
      </c>
      <c r="L117" s="86">
        <v>44642</v>
      </c>
    </row>
    <row r="118" spans="1:12" x14ac:dyDescent="0.25">
      <c r="A118" s="7" t="s">
        <v>92</v>
      </c>
      <c r="B118" s="21">
        <v>0</v>
      </c>
      <c r="C118" s="21">
        <v>0</v>
      </c>
      <c r="D118" s="21">
        <v>0</v>
      </c>
      <c r="E118" s="21">
        <v>13070</v>
      </c>
      <c r="F118" s="21">
        <v>0</v>
      </c>
      <c r="G118" s="21">
        <v>0</v>
      </c>
      <c r="H118" s="38">
        <v>0</v>
      </c>
      <c r="I118" s="21">
        <f t="shared" si="31"/>
        <v>-13070</v>
      </c>
      <c r="J118" t="s">
        <v>33</v>
      </c>
      <c r="K118" t="s">
        <v>34</v>
      </c>
      <c r="L118" s="4" t="s">
        <v>211</v>
      </c>
    </row>
    <row r="119" spans="1:12" s="18" customFormat="1" x14ac:dyDescent="0.25">
      <c r="A119" s="32" t="s">
        <v>93</v>
      </c>
      <c r="B119" s="33">
        <f t="shared" ref="B119:I119" si="32">SUM(B106:B118)</f>
        <v>0</v>
      </c>
      <c r="C119" s="33">
        <f t="shared" si="32"/>
        <v>60387.64</v>
      </c>
      <c r="D119" s="33">
        <f t="shared" si="32"/>
        <v>393865.89999999997</v>
      </c>
      <c r="E119" s="33">
        <f t="shared" si="32"/>
        <v>186024.47</v>
      </c>
      <c r="F119" s="33">
        <f t="shared" si="32"/>
        <v>60087.1</v>
      </c>
      <c r="G119" s="33">
        <f t="shared" si="32"/>
        <v>50887.9</v>
      </c>
      <c r="H119" s="33">
        <f t="shared" si="32"/>
        <v>844119</v>
      </c>
      <c r="I119" s="33">
        <f t="shared" si="32"/>
        <v>92865.99000000002</v>
      </c>
      <c r="L119" s="69"/>
    </row>
    <row r="120" spans="1:12" x14ac:dyDescent="0.25">
      <c r="A120" s="6"/>
      <c r="B120" s="21"/>
      <c r="C120" s="21"/>
      <c r="D120" s="21"/>
      <c r="E120" s="21"/>
      <c r="F120" s="21"/>
      <c r="G120" s="21"/>
      <c r="H120" s="38"/>
      <c r="I120" s="21"/>
    </row>
    <row r="121" spans="1:12" x14ac:dyDescent="0.25">
      <c r="A121" s="10" t="s">
        <v>94</v>
      </c>
      <c r="B121" s="21"/>
      <c r="C121" s="21"/>
      <c r="D121" s="21"/>
      <c r="E121" s="21"/>
      <c r="F121" s="21"/>
      <c r="G121" s="21"/>
      <c r="H121" s="38"/>
      <c r="I121" s="21"/>
    </row>
    <row r="122" spans="1:12" hidden="1" x14ac:dyDescent="0.25">
      <c r="A122" s="7" t="s">
        <v>95</v>
      </c>
      <c r="B122" s="21">
        <v>0</v>
      </c>
      <c r="C122" s="21">
        <v>0</v>
      </c>
      <c r="D122" s="21">
        <v>0</v>
      </c>
      <c r="E122" s="21">
        <v>0</v>
      </c>
      <c r="F122" s="21">
        <v>0</v>
      </c>
      <c r="G122" s="21">
        <v>0</v>
      </c>
      <c r="H122" s="38">
        <v>0</v>
      </c>
      <c r="I122" s="21">
        <f t="shared" ref="I122:I130" si="33">+H122-C122-D122-E122-F122-G122</f>
        <v>0</v>
      </c>
    </row>
    <row r="123" spans="1:12" hidden="1" x14ac:dyDescent="0.25">
      <c r="A123" s="7" t="s">
        <v>43</v>
      </c>
      <c r="B123" s="21">
        <v>0</v>
      </c>
      <c r="C123" s="21">
        <v>0</v>
      </c>
      <c r="D123" s="21">
        <v>0</v>
      </c>
      <c r="E123" s="21">
        <v>0</v>
      </c>
      <c r="F123" s="21">
        <v>0</v>
      </c>
      <c r="G123" s="21">
        <v>0</v>
      </c>
      <c r="H123" s="38">
        <v>0</v>
      </c>
      <c r="I123" s="21">
        <f t="shared" si="33"/>
        <v>0</v>
      </c>
    </row>
    <row r="124" spans="1:12" x14ac:dyDescent="0.25">
      <c r="A124" s="7" t="s">
        <v>96</v>
      </c>
      <c r="B124" s="21">
        <v>0</v>
      </c>
      <c r="C124" s="21">
        <v>0</v>
      </c>
      <c r="D124" s="21">
        <v>23850</v>
      </c>
      <c r="E124" s="21">
        <v>0</v>
      </c>
      <c r="F124" s="21">
        <v>0</v>
      </c>
      <c r="G124" s="21">
        <v>0</v>
      </c>
      <c r="H124" s="38">
        <v>23850</v>
      </c>
      <c r="I124" s="21">
        <f t="shared" si="33"/>
        <v>0</v>
      </c>
      <c r="J124" t="s">
        <v>33</v>
      </c>
      <c r="K124" t="s">
        <v>34</v>
      </c>
      <c r="L124" s="73">
        <v>44677</v>
      </c>
    </row>
    <row r="125" spans="1:12" s="84" customFormat="1" x14ac:dyDescent="0.25">
      <c r="A125" s="116" t="s">
        <v>97</v>
      </c>
      <c r="B125" s="83">
        <v>0</v>
      </c>
      <c r="C125" s="83">
        <v>0</v>
      </c>
      <c r="D125" s="83">
        <v>39550</v>
      </c>
      <c r="E125" s="83">
        <v>24340.99</v>
      </c>
      <c r="F125" s="83">
        <v>43574.99</v>
      </c>
      <c r="G125" s="83">
        <v>51389.91</v>
      </c>
      <c r="H125" s="83">
        <f>500000-23850</f>
        <v>476150</v>
      </c>
      <c r="I125" s="83">
        <f t="shared" si="33"/>
        <v>317294.11</v>
      </c>
      <c r="J125" s="139" t="s">
        <v>91</v>
      </c>
      <c r="L125" s="86">
        <v>44677</v>
      </c>
    </row>
    <row r="126" spans="1:12" hidden="1" x14ac:dyDescent="0.25">
      <c r="A126" s="7" t="s">
        <v>99</v>
      </c>
      <c r="B126" s="21">
        <v>0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  <c r="H126" s="38">
        <v>0</v>
      </c>
      <c r="I126" s="21">
        <f t="shared" si="33"/>
        <v>0</v>
      </c>
    </row>
    <row r="127" spans="1:12" hidden="1" x14ac:dyDescent="0.25">
      <c r="A127" s="7" t="s">
        <v>85</v>
      </c>
      <c r="B127" s="21">
        <v>0</v>
      </c>
      <c r="C127" s="21">
        <v>0</v>
      </c>
      <c r="D127" s="21">
        <v>0</v>
      </c>
      <c r="E127" s="21">
        <v>0</v>
      </c>
      <c r="F127" s="21">
        <v>0</v>
      </c>
      <c r="G127" s="21">
        <v>0</v>
      </c>
      <c r="H127" s="38">
        <v>0</v>
      </c>
      <c r="I127" s="21">
        <f t="shared" si="33"/>
        <v>0</v>
      </c>
    </row>
    <row r="128" spans="1:12" hidden="1" x14ac:dyDescent="0.25">
      <c r="A128" s="7" t="s">
        <v>100</v>
      </c>
      <c r="B128" s="21">
        <v>0</v>
      </c>
      <c r="C128" s="21">
        <v>0</v>
      </c>
      <c r="D128" s="21">
        <v>0</v>
      </c>
      <c r="E128" s="21">
        <v>0</v>
      </c>
      <c r="F128" s="21">
        <v>0</v>
      </c>
      <c r="G128" s="21">
        <v>0</v>
      </c>
      <c r="H128" s="38">
        <v>0</v>
      </c>
      <c r="I128" s="21">
        <f t="shared" si="33"/>
        <v>0</v>
      </c>
    </row>
    <row r="129" spans="1:12" hidden="1" x14ac:dyDescent="0.25">
      <c r="A129" s="7" t="s">
        <v>88</v>
      </c>
      <c r="B129" s="21">
        <v>0</v>
      </c>
      <c r="C129" s="21">
        <v>0</v>
      </c>
      <c r="D129" s="21">
        <v>0</v>
      </c>
      <c r="E129" s="21">
        <v>0</v>
      </c>
      <c r="F129" s="21">
        <v>0</v>
      </c>
      <c r="G129" s="21">
        <v>0</v>
      </c>
      <c r="H129" s="38">
        <v>0</v>
      </c>
      <c r="I129" s="21">
        <f t="shared" si="33"/>
        <v>0</v>
      </c>
    </row>
    <row r="130" spans="1:12" hidden="1" x14ac:dyDescent="0.25">
      <c r="A130" s="7" t="s">
        <v>101</v>
      </c>
      <c r="B130" s="21">
        <v>0</v>
      </c>
      <c r="C130" s="21">
        <v>0</v>
      </c>
      <c r="D130" s="21">
        <v>0</v>
      </c>
      <c r="E130" s="21">
        <v>0</v>
      </c>
      <c r="F130" s="21">
        <v>0</v>
      </c>
      <c r="G130" s="21">
        <v>0</v>
      </c>
      <c r="H130" s="38">
        <v>0</v>
      </c>
      <c r="I130" s="21">
        <f t="shared" si="33"/>
        <v>0</v>
      </c>
    </row>
    <row r="131" spans="1:12" s="15" customFormat="1" x14ac:dyDescent="0.25">
      <c r="A131" s="30" t="s">
        <v>102</v>
      </c>
      <c r="B131" s="31">
        <f>SUM(B122:B130)</f>
        <v>0</v>
      </c>
      <c r="C131" s="31">
        <f t="shared" ref="C131:H131" si="34">SUM(C122:C130)</f>
        <v>0</v>
      </c>
      <c r="D131" s="31">
        <f t="shared" si="34"/>
        <v>63400</v>
      </c>
      <c r="E131" s="31">
        <f t="shared" si="34"/>
        <v>24340.99</v>
      </c>
      <c r="F131" s="31">
        <f t="shared" si="34"/>
        <v>43574.99</v>
      </c>
      <c r="G131" s="31">
        <f t="shared" ref="G131" si="35">SUM(G122:G130)</f>
        <v>51389.91</v>
      </c>
      <c r="H131" s="31">
        <f t="shared" si="34"/>
        <v>500000</v>
      </c>
      <c r="I131" s="31">
        <f>SUM(I122:I130)</f>
        <v>317294.11</v>
      </c>
      <c r="L131" s="71"/>
    </row>
    <row r="132" spans="1:12" x14ac:dyDescent="0.25">
      <c r="A132" s="6"/>
      <c r="B132" s="21"/>
      <c r="C132" s="21"/>
      <c r="D132" s="21"/>
      <c r="E132" s="21"/>
      <c r="F132" s="21"/>
      <c r="G132" s="21"/>
      <c r="H132" s="38"/>
      <c r="I132" s="21"/>
    </row>
    <row r="133" spans="1:12" s="1" customFormat="1" x14ac:dyDescent="0.25">
      <c r="A133" s="10" t="s">
        <v>103</v>
      </c>
      <c r="B133" s="22"/>
      <c r="C133" s="22"/>
      <c r="D133" s="22"/>
      <c r="E133" s="22"/>
      <c r="F133" s="22"/>
      <c r="G133" s="22"/>
      <c r="H133" s="39"/>
      <c r="I133" s="22"/>
      <c r="L133" s="70"/>
    </row>
    <row r="134" spans="1:12" x14ac:dyDescent="0.25">
      <c r="A134" s="48" t="s">
        <v>104</v>
      </c>
      <c r="B134" s="21">
        <v>0</v>
      </c>
      <c r="C134" s="21">
        <v>27317.94</v>
      </c>
      <c r="D134" s="21">
        <v>0</v>
      </c>
      <c r="E134" s="21">
        <v>0</v>
      </c>
      <c r="F134" s="21">
        <v>0</v>
      </c>
      <c r="G134" s="21">
        <v>0</v>
      </c>
      <c r="H134" s="38">
        <v>27318</v>
      </c>
      <c r="I134" s="21">
        <f t="shared" ref="I134" si="36">+H134-C134-D134-E134-F134-G134</f>
        <v>6.0000000001309672E-2</v>
      </c>
      <c r="J134" t="s">
        <v>33</v>
      </c>
      <c r="K134" t="s">
        <v>34</v>
      </c>
      <c r="L134" s="4" t="s">
        <v>211</v>
      </c>
    </row>
    <row r="135" spans="1:12" s="18" customFormat="1" x14ac:dyDescent="0.25">
      <c r="A135" s="32" t="s">
        <v>105</v>
      </c>
      <c r="B135" s="33">
        <f>SUM(B134)</f>
        <v>0</v>
      </c>
      <c r="C135" s="33">
        <f t="shared" ref="C135:H135" si="37">SUM(C134)</f>
        <v>27317.94</v>
      </c>
      <c r="D135" s="33">
        <f t="shared" si="37"/>
        <v>0</v>
      </c>
      <c r="E135" s="33">
        <f t="shared" si="37"/>
        <v>0</v>
      </c>
      <c r="F135" s="33">
        <f t="shared" si="37"/>
        <v>0</v>
      </c>
      <c r="G135" s="33">
        <f t="shared" ref="G135" si="38">SUM(G134)</f>
        <v>0</v>
      </c>
      <c r="H135" s="33">
        <f t="shared" si="37"/>
        <v>27318</v>
      </c>
      <c r="I135" s="33">
        <f>SUM(I134)</f>
        <v>6.0000000001309672E-2</v>
      </c>
      <c r="J135" s="19"/>
      <c r="L135" s="69"/>
    </row>
    <row r="136" spans="1:12" x14ac:dyDescent="0.25">
      <c r="A136" s="6"/>
      <c r="B136" s="21"/>
      <c r="C136" s="21"/>
      <c r="D136" s="21"/>
      <c r="E136" s="21"/>
      <c r="F136" s="21"/>
      <c r="G136" s="21"/>
      <c r="H136" s="38"/>
      <c r="I136" s="21"/>
    </row>
    <row r="137" spans="1:12" s="1" customFormat="1" x14ac:dyDescent="0.25">
      <c r="A137" s="10" t="s">
        <v>106</v>
      </c>
      <c r="B137" s="22"/>
      <c r="C137" s="22"/>
      <c r="D137" s="22"/>
      <c r="E137" s="22"/>
      <c r="F137" s="22"/>
      <c r="G137" s="22"/>
      <c r="H137" s="39"/>
      <c r="I137" s="22"/>
      <c r="L137" s="70"/>
    </row>
    <row r="138" spans="1:12" x14ac:dyDescent="0.25">
      <c r="A138" s="49" t="s">
        <v>107</v>
      </c>
      <c r="B138" s="21">
        <v>0</v>
      </c>
      <c r="C138" s="21">
        <v>0</v>
      </c>
      <c r="D138" s="21">
        <v>0</v>
      </c>
      <c r="E138" s="21">
        <v>280000</v>
      </c>
      <c r="F138" s="21">
        <v>0</v>
      </c>
      <c r="G138" s="21">
        <v>0</v>
      </c>
      <c r="H138" s="38">
        <v>530000</v>
      </c>
      <c r="I138" s="21">
        <f t="shared" ref="I138" si="39">+H138-C138-D138-E138-F138-G138</f>
        <v>250000</v>
      </c>
      <c r="J138" t="s">
        <v>33</v>
      </c>
      <c r="K138" t="s">
        <v>34</v>
      </c>
      <c r="L138" s="4" t="s">
        <v>108</v>
      </c>
    </row>
    <row r="139" spans="1:12" s="18" customFormat="1" x14ac:dyDescent="0.25">
      <c r="A139" s="32" t="s">
        <v>110</v>
      </c>
      <c r="B139" s="33">
        <f>SUM(B138)</f>
        <v>0</v>
      </c>
      <c r="C139" s="33">
        <f t="shared" ref="C139:H139" si="40">SUM(C138)</f>
        <v>0</v>
      </c>
      <c r="D139" s="33">
        <f t="shared" si="40"/>
        <v>0</v>
      </c>
      <c r="E139" s="33">
        <f t="shared" si="40"/>
        <v>280000</v>
      </c>
      <c r="F139" s="33">
        <f t="shared" si="40"/>
        <v>0</v>
      </c>
      <c r="G139" s="33">
        <f t="shared" ref="G139" si="41">SUM(G138)</f>
        <v>0</v>
      </c>
      <c r="H139" s="33">
        <f t="shared" si="40"/>
        <v>530000</v>
      </c>
      <c r="I139" s="33">
        <f>SUM(I138)</f>
        <v>250000</v>
      </c>
      <c r="L139" s="69"/>
    </row>
    <row r="140" spans="1:12" x14ac:dyDescent="0.25">
      <c r="A140" s="6"/>
      <c r="B140" s="21"/>
      <c r="C140" s="21"/>
      <c r="D140" s="21"/>
      <c r="E140" s="21"/>
      <c r="F140" s="21"/>
      <c r="G140" s="21"/>
      <c r="H140" s="38"/>
      <c r="I140" s="21"/>
    </row>
    <row r="141" spans="1:12" x14ac:dyDescent="0.25">
      <c r="A141" s="10" t="s">
        <v>111</v>
      </c>
      <c r="B141" s="21"/>
      <c r="C141" s="21"/>
      <c r="D141" s="21"/>
      <c r="E141" s="21"/>
      <c r="F141" s="21"/>
      <c r="G141" s="21"/>
      <c r="H141" s="38"/>
      <c r="I141" s="21"/>
    </row>
    <row r="142" spans="1:12" x14ac:dyDescent="0.25">
      <c r="A142" s="48" t="s">
        <v>112</v>
      </c>
      <c r="B142" s="21">
        <v>0</v>
      </c>
      <c r="C142" s="21">
        <v>6358</v>
      </c>
      <c r="D142" s="21">
        <v>3012</v>
      </c>
      <c r="E142" s="21">
        <v>2211</v>
      </c>
      <c r="F142" s="21">
        <v>0</v>
      </c>
      <c r="G142" s="21">
        <v>0</v>
      </c>
      <c r="H142" s="38">
        <v>11582</v>
      </c>
      <c r="I142" s="21">
        <f t="shared" ref="I142:I147" si="42">+H142-C142-D142-E142-F142-G142</f>
        <v>1</v>
      </c>
      <c r="J142" t="s">
        <v>33</v>
      </c>
      <c r="K142" t="s">
        <v>34</v>
      </c>
      <c r="L142" s="4" t="s">
        <v>211</v>
      </c>
    </row>
    <row r="143" spans="1:12" hidden="1" x14ac:dyDescent="0.25">
      <c r="A143" s="12" t="s">
        <v>113</v>
      </c>
      <c r="B143" s="21">
        <v>0</v>
      </c>
      <c r="C143" s="21">
        <v>0</v>
      </c>
      <c r="D143" s="21">
        <v>0</v>
      </c>
      <c r="E143" s="21">
        <v>0</v>
      </c>
      <c r="F143" s="21">
        <v>0</v>
      </c>
      <c r="G143" s="21">
        <v>0</v>
      </c>
      <c r="H143" s="38">
        <v>0</v>
      </c>
      <c r="I143" s="21">
        <f t="shared" si="42"/>
        <v>0</v>
      </c>
    </row>
    <row r="144" spans="1:12" hidden="1" x14ac:dyDescent="0.25">
      <c r="A144" s="12" t="s">
        <v>114</v>
      </c>
      <c r="B144" s="21">
        <v>0</v>
      </c>
      <c r="C144" s="21">
        <v>0</v>
      </c>
      <c r="D144" s="21">
        <v>0</v>
      </c>
      <c r="E144" s="21">
        <v>0</v>
      </c>
      <c r="F144" s="21">
        <v>0</v>
      </c>
      <c r="G144" s="21">
        <v>0</v>
      </c>
      <c r="H144" s="38">
        <v>0</v>
      </c>
      <c r="I144" s="21">
        <f t="shared" si="42"/>
        <v>0</v>
      </c>
    </row>
    <row r="145" spans="1:13" hidden="1" x14ac:dyDescent="0.25">
      <c r="A145" s="12" t="s">
        <v>115</v>
      </c>
      <c r="B145" s="21">
        <v>0</v>
      </c>
      <c r="C145" s="21">
        <v>0</v>
      </c>
      <c r="D145" s="21">
        <v>0</v>
      </c>
      <c r="E145" s="21">
        <v>0</v>
      </c>
      <c r="F145" s="21">
        <v>0</v>
      </c>
      <c r="G145" s="21">
        <v>0</v>
      </c>
      <c r="H145" s="38">
        <v>0</v>
      </c>
      <c r="I145" s="21">
        <f t="shared" si="42"/>
        <v>0</v>
      </c>
    </row>
    <row r="146" spans="1:13" hidden="1" x14ac:dyDescent="0.25">
      <c r="A146" s="12" t="s">
        <v>116</v>
      </c>
      <c r="B146" s="21">
        <v>0</v>
      </c>
      <c r="C146" s="21">
        <v>0</v>
      </c>
      <c r="D146" s="21">
        <v>0</v>
      </c>
      <c r="E146" s="21">
        <v>0</v>
      </c>
      <c r="F146" s="21">
        <v>0</v>
      </c>
      <c r="G146" s="21">
        <v>0</v>
      </c>
      <c r="H146" s="38">
        <v>0</v>
      </c>
      <c r="I146" s="21">
        <f t="shared" si="42"/>
        <v>0</v>
      </c>
    </row>
    <row r="147" spans="1:13" hidden="1" x14ac:dyDescent="0.25">
      <c r="A147" s="12" t="s">
        <v>117</v>
      </c>
      <c r="B147" s="21">
        <v>0</v>
      </c>
      <c r="C147" s="21">
        <v>0</v>
      </c>
      <c r="D147" s="21">
        <v>0</v>
      </c>
      <c r="E147" s="21">
        <v>0</v>
      </c>
      <c r="F147" s="21">
        <v>0</v>
      </c>
      <c r="G147" s="21">
        <v>0</v>
      </c>
      <c r="H147" s="38">
        <v>0</v>
      </c>
      <c r="I147" s="21">
        <f t="shared" si="42"/>
        <v>0</v>
      </c>
    </row>
    <row r="148" spans="1:13" s="19" customFormat="1" x14ac:dyDescent="0.25">
      <c r="A148" s="32" t="s">
        <v>118</v>
      </c>
      <c r="B148" s="33">
        <f>SUM(B142:B147)</f>
        <v>0</v>
      </c>
      <c r="C148" s="33">
        <f t="shared" ref="C148:H148" si="43">SUM(C142:C147)</f>
        <v>6358</v>
      </c>
      <c r="D148" s="33">
        <f t="shared" si="43"/>
        <v>3012</v>
      </c>
      <c r="E148" s="33">
        <f t="shared" si="43"/>
        <v>2211</v>
      </c>
      <c r="F148" s="33">
        <f t="shared" si="43"/>
        <v>0</v>
      </c>
      <c r="G148" s="33">
        <f t="shared" ref="G148" si="44">SUM(G142:G147)</f>
        <v>0</v>
      </c>
      <c r="H148" s="33">
        <f t="shared" si="43"/>
        <v>11582</v>
      </c>
      <c r="I148" s="33">
        <f>SUM(I142:I147)</f>
        <v>1</v>
      </c>
      <c r="J148" s="18"/>
      <c r="L148" s="72"/>
    </row>
    <row r="149" spans="1:13" x14ac:dyDescent="0.25">
      <c r="A149" s="6"/>
      <c r="B149" s="21"/>
      <c r="C149" s="21"/>
      <c r="D149" s="21"/>
      <c r="E149" s="21"/>
      <c r="F149" s="21"/>
      <c r="G149" s="21"/>
      <c r="H149" s="38"/>
      <c r="I149" s="21"/>
    </row>
    <row r="150" spans="1:13" x14ac:dyDescent="0.25">
      <c r="A150" s="10" t="s">
        <v>119</v>
      </c>
      <c r="B150" s="21"/>
      <c r="C150" s="21"/>
      <c r="D150" s="21"/>
      <c r="E150" s="21"/>
      <c r="F150" s="21"/>
      <c r="G150" s="21"/>
      <c r="H150" s="38"/>
      <c r="I150" s="21"/>
    </row>
    <row r="151" spans="1:13" x14ac:dyDescent="0.25">
      <c r="A151" s="49" t="s">
        <v>120</v>
      </c>
      <c r="B151" s="21">
        <v>0</v>
      </c>
      <c r="C151" s="21">
        <v>0</v>
      </c>
      <c r="D151" s="21">
        <v>0</v>
      </c>
      <c r="E151" s="21">
        <f>220010.45-92499</f>
        <v>127511.45000000001</v>
      </c>
      <c r="F151" s="21"/>
      <c r="G151" s="21">
        <v>0</v>
      </c>
      <c r="H151" s="38">
        <v>108950</v>
      </c>
      <c r="I151" s="21">
        <f t="shared" ref="I151:I165" si="45">+H151-C151-D151-E151-F151-G151</f>
        <v>-18561.450000000012</v>
      </c>
      <c r="J151" t="s">
        <v>33</v>
      </c>
      <c r="K151" t="s">
        <v>34</v>
      </c>
      <c r="L151" s="4" t="s">
        <v>211</v>
      </c>
    </row>
    <row r="152" spans="1:13" x14ac:dyDescent="0.25">
      <c r="A152" s="49" t="s">
        <v>121</v>
      </c>
      <c r="B152" s="21">
        <v>0</v>
      </c>
      <c r="C152" s="21">
        <v>0</v>
      </c>
      <c r="D152" s="21">
        <v>23446</v>
      </c>
      <c r="E152" s="21">
        <v>0</v>
      </c>
      <c r="F152" s="21">
        <v>0</v>
      </c>
      <c r="G152" s="21">
        <v>0</v>
      </c>
      <c r="H152" s="38">
        <v>23446</v>
      </c>
      <c r="I152" s="21">
        <f t="shared" si="45"/>
        <v>0</v>
      </c>
      <c r="J152" t="s">
        <v>33</v>
      </c>
      <c r="K152" t="s">
        <v>34</v>
      </c>
      <c r="L152" s="4" t="s">
        <v>211</v>
      </c>
    </row>
    <row r="153" spans="1:13" x14ac:dyDescent="0.25">
      <c r="A153" s="49" t="s">
        <v>122</v>
      </c>
      <c r="B153" s="21">
        <v>0</v>
      </c>
      <c r="C153" s="21">
        <v>0</v>
      </c>
      <c r="D153" s="21">
        <v>0</v>
      </c>
      <c r="E153" s="21">
        <v>92499</v>
      </c>
      <c r="F153" s="21">
        <v>0</v>
      </c>
      <c r="G153" s="21">
        <v>0</v>
      </c>
      <c r="H153" s="38">
        <v>94748</v>
      </c>
      <c r="I153" s="21">
        <f t="shared" si="45"/>
        <v>2249</v>
      </c>
      <c r="J153" t="s">
        <v>33</v>
      </c>
      <c r="K153" t="s">
        <v>34</v>
      </c>
      <c r="L153" s="4" t="s">
        <v>211</v>
      </c>
    </row>
    <row r="154" spans="1:13" x14ac:dyDescent="0.25">
      <c r="A154" s="48" t="s">
        <v>123</v>
      </c>
      <c r="B154" s="21">
        <v>0</v>
      </c>
      <c r="C154" s="21">
        <v>0</v>
      </c>
      <c r="D154" s="21">
        <v>0</v>
      </c>
      <c r="E154" s="21">
        <v>122207.88</v>
      </c>
      <c r="F154" s="21">
        <v>0</v>
      </c>
      <c r="G154" s="21">
        <v>0</v>
      </c>
      <c r="H154" s="38">
        <v>121500</v>
      </c>
      <c r="I154" s="21">
        <f t="shared" si="45"/>
        <v>-707.88000000000466</v>
      </c>
      <c r="J154" t="s">
        <v>33</v>
      </c>
      <c r="K154" t="s">
        <v>34</v>
      </c>
      <c r="L154" s="73">
        <v>45349</v>
      </c>
    </row>
    <row r="155" spans="1:13" x14ac:dyDescent="0.25">
      <c r="A155" s="49" t="s">
        <v>124</v>
      </c>
      <c r="B155" s="21">
        <v>0</v>
      </c>
      <c r="C155" s="21">
        <v>26030</v>
      </c>
      <c r="D155" s="21">
        <v>0</v>
      </c>
      <c r="E155" s="21">
        <v>0</v>
      </c>
      <c r="F155" s="21">
        <v>0</v>
      </c>
      <c r="G155" s="21">
        <v>0</v>
      </c>
      <c r="H155" s="38">
        <v>26030</v>
      </c>
      <c r="I155" s="21">
        <f t="shared" si="45"/>
        <v>0</v>
      </c>
      <c r="J155" t="s">
        <v>33</v>
      </c>
      <c r="K155" t="s">
        <v>34</v>
      </c>
      <c r="L155" s="4" t="s">
        <v>211</v>
      </c>
    </row>
    <row r="156" spans="1:13" x14ac:dyDescent="0.25">
      <c r="A156" s="48" t="s">
        <v>125</v>
      </c>
      <c r="B156" s="21"/>
      <c r="C156" s="21"/>
      <c r="D156" s="21"/>
      <c r="E156" s="21">
        <v>8622.06</v>
      </c>
      <c r="F156" s="21"/>
      <c r="G156" s="21"/>
      <c r="H156" s="38">
        <v>0</v>
      </c>
      <c r="I156" s="21">
        <f t="shared" si="45"/>
        <v>-8622.06</v>
      </c>
      <c r="J156" t="s">
        <v>33</v>
      </c>
      <c r="K156" t="s">
        <v>34</v>
      </c>
      <c r="L156" s="4" t="s">
        <v>211</v>
      </c>
    </row>
    <row r="157" spans="1:13" x14ac:dyDescent="0.25">
      <c r="A157" s="7" t="s">
        <v>126</v>
      </c>
      <c r="B157" s="21">
        <v>0</v>
      </c>
      <c r="C157" s="21">
        <v>0</v>
      </c>
      <c r="D157" s="21">
        <v>0</v>
      </c>
      <c r="E157" s="21">
        <v>1070.33</v>
      </c>
      <c r="F157" s="21">
        <v>0</v>
      </c>
      <c r="G157" s="21">
        <v>0</v>
      </c>
      <c r="H157" s="38">
        <v>0</v>
      </c>
      <c r="I157" s="21">
        <f t="shared" si="45"/>
        <v>-1070.33</v>
      </c>
      <c r="J157" t="s">
        <v>33</v>
      </c>
      <c r="K157" t="s">
        <v>34</v>
      </c>
      <c r="L157" s="4" t="s">
        <v>211</v>
      </c>
    </row>
    <row r="158" spans="1:13" hidden="1" x14ac:dyDescent="0.25">
      <c r="A158" s="7" t="s">
        <v>38</v>
      </c>
      <c r="B158" s="21">
        <v>0</v>
      </c>
      <c r="C158" s="21">
        <v>0</v>
      </c>
      <c r="D158" s="21">
        <v>0</v>
      </c>
      <c r="E158" s="21">
        <v>0</v>
      </c>
      <c r="F158" s="21">
        <v>0</v>
      </c>
      <c r="G158" s="21">
        <v>0</v>
      </c>
      <c r="H158" s="38">
        <v>0</v>
      </c>
      <c r="I158" s="21">
        <f t="shared" si="45"/>
        <v>0</v>
      </c>
      <c r="K158" t="s">
        <v>34</v>
      </c>
    </row>
    <row r="159" spans="1:13" x14ac:dyDescent="0.25">
      <c r="A159" s="49" t="s">
        <v>127</v>
      </c>
      <c r="B159" s="21">
        <v>0</v>
      </c>
      <c r="C159" s="21">
        <v>0</v>
      </c>
      <c r="D159" s="21">
        <v>0</v>
      </c>
      <c r="E159" s="21">
        <v>0</v>
      </c>
      <c r="F159" s="21">
        <v>76300</v>
      </c>
      <c r="G159" s="21"/>
      <c r="H159" s="38">
        <v>76300</v>
      </c>
      <c r="I159" s="21">
        <f t="shared" si="45"/>
        <v>0</v>
      </c>
      <c r="J159" t="s">
        <v>33</v>
      </c>
      <c r="K159" t="s">
        <v>34</v>
      </c>
      <c r="L159" s="73">
        <v>45349</v>
      </c>
    </row>
    <row r="160" spans="1:13" x14ac:dyDescent="0.25">
      <c r="A160" s="49" t="s">
        <v>128</v>
      </c>
      <c r="B160" s="21">
        <v>0</v>
      </c>
      <c r="C160" s="21">
        <v>33882</v>
      </c>
      <c r="D160" s="21">
        <v>0</v>
      </c>
      <c r="E160" s="21">
        <v>0</v>
      </c>
      <c r="F160" s="21">
        <v>0</v>
      </c>
      <c r="G160" s="21">
        <v>0</v>
      </c>
      <c r="H160" s="38">
        <v>33872</v>
      </c>
      <c r="I160" s="21">
        <f t="shared" si="45"/>
        <v>-10</v>
      </c>
      <c r="J160" t="s">
        <v>33</v>
      </c>
      <c r="K160" t="s">
        <v>34</v>
      </c>
      <c r="L160" s="4" t="s">
        <v>211</v>
      </c>
      <c r="M160" s="21"/>
    </row>
    <row r="161" spans="1:12" x14ac:dyDescent="0.25">
      <c r="A161" s="49" t="s">
        <v>129</v>
      </c>
      <c r="B161" s="21">
        <v>0</v>
      </c>
      <c r="C161" s="21">
        <v>9795</v>
      </c>
      <c r="D161" s="21">
        <v>0</v>
      </c>
      <c r="E161" s="21">
        <v>0</v>
      </c>
      <c r="F161" s="21">
        <v>0</v>
      </c>
      <c r="G161" s="21">
        <v>0</v>
      </c>
      <c r="H161" s="38">
        <v>9795</v>
      </c>
      <c r="I161" s="21">
        <f t="shared" si="45"/>
        <v>0</v>
      </c>
      <c r="J161" t="s">
        <v>33</v>
      </c>
      <c r="K161" t="s">
        <v>34</v>
      </c>
      <c r="L161" s="4" t="s">
        <v>211</v>
      </c>
    </row>
    <row r="162" spans="1:12" s="125" customFormat="1" x14ac:dyDescent="0.25">
      <c r="A162" s="128" t="s">
        <v>130</v>
      </c>
      <c r="B162" s="124">
        <v>0</v>
      </c>
      <c r="C162" s="124">
        <v>0</v>
      </c>
      <c r="D162" s="124">
        <v>0</v>
      </c>
      <c r="E162" s="124">
        <v>85000</v>
      </c>
      <c r="F162" s="124">
        <v>85000</v>
      </c>
      <c r="G162" s="124">
        <v>0</v>
      </c>
      <c r="H162" s="38">
        <v>170000</v>
      </c>
      <c r="I162" s="124">
        <f t="shared" si="45"/>
        <v>0</v>
      </c>
      <c r="J162" s="125" t="s">
        <v>33</v>
      </c>
      <c r="K162" s="125" t="s">
        <v>34</v>
      </c>
      <c r="L162" s="129">
        <v>45615</v>
      </c>
    </row>
    <row r="163" spans="1:12" x14ac:dyDescent="0.25">
      <c r="A163" s="48" t="s">
        <v>131</v>
      </c>
      <c r="B163" s="21">
        <v>0</v>
      </c>
      <c r="C163" s="21">
        <v>0</v>
      </c>
      <c r="D163" s="21">
        <v>0</v>
      </c>
      <c r="E163" s="21">
        <v>120000</v>
      </c>
      <c r="F163" s="21">
        <v>0</v>
      </c>
      <c r="G163" s="21">
        <v>0</v>
      </c>
      <c r="H163" s="38">
        <v>120000</v>
      </c>
      <c r="I163" s="21">
        <f t="shared" si="45"/>
        <v>0</v>
      </c>
      <c r="J163" t="s">
        <v>33</v>
      </c>
      <c r="K163" t="s">
        <v>34</v>
      </c>
      <c r="L163" s="73">
        <v>45349</v>
      </c>
    </row>
    <row r="164" spans="1:12" x14ac:dyDescent="0.25">
      <c r="A164" s="7" t="s">
        <v>132</v>
      </c>
      <c r="B164" s="21">
        <v>0</v>
      </c>
      <c r="C164" s="21">
        <v>0</v>
      </c>
      <c r="D164" s="21">
        <v>3000000</v>
      </c>
      <c r="E164" s="21">
        <v>0</v>
      </c>
      <c r="F164" s="21">
        <v>0</v>
      </c>
      <c r="G164" s="21">
        <v>0</v>
      </c>
      <c r="H164" s="38">
        <v>3000000</v>
      </c>
      <c r="I164" s="21">
        <f t="shared" si="45"/>
        <v>0</v>
      </c>
      <c r="J164" t="s">
        <v>33</v>
      </c>
      <c r="K164" t="s">
        <v>34</v>
      </c>
      <c r="L164" s="4" t="s">
        <v>211</v>
      </c>
    </row>
    <row r="165" spans="1:12" x14ac:dyDescent="0.25">
      <c r="A165" s="49" t="s">
        <v>133</v>
      </c>
      <c r="B165" s="21"/>
      <c r="C165" s="21"/>
      <c r="D165" s="21"/>
      <c r="E165" s="21">
        <v>236492</v>
      </c>
      <c r="F165" s="21"/>
      <c r="G165" s="21">
        <v>0</v>
      </c>
      <c r="H165" s="38">
        <v>205000</v>
      </c>
      <c r="I165" s="21">
        <f t="shared" si="45"/>
        <v>-31492</v>
      </c>
      <c r="J165" t="s">
        <v>33</v>
      </c>
      <c r="K165" t="s">
        <v>34</v>
      </c>
      <c r="L165" s="73">
        <v>45203</v>
      </c>
    </row>
    <row r="166" spans="1:12" s="19" customFormat="1" x14ac:dyDescent="0.25">
      <c r="A166" s="32" t="s">
        <v>134</v>
      </c>
      <c r="B166" s="33">
        <f>SUM(B151:B164)</f>
        <v>0</v>
      </c>
      <c r="C166" s="33">
        <f>SUM(C151:C164)</f>
        <v>69707</v>
      </c>
      <c r="D166" s="33">
        <f>SUM(D151:D164)</f>
        <v>3023446</v>
      </c>
      <c r="E166" s="33">
        <f>SUM(E151:E165)</f>
        <v>793402.72</v>
      </c>
      <c r="F166" s="33">
        <f>SUM(F151:F164)</f>
        <v>161300</v>
      </c>
      <c r="G166" s="33">
        <f>SUM(G151:G165)</f>
        <v>0</v>
      </c>
      <c r="H166" s="33">
        <f>SUM(H151:H165)</f>
        <v>3989641</v>
      </c>
      <c r="I166" s="33">
        <f>SUM(I151:I165)</f>
        <v>-58214.720000000016</v>
      </c>
      <c r="L166" s="72"/>
    </row>
    <row r="167" spans="1:12" x14ac:dyDescent="0.25">
      <c r="A167" s="6"/>
      <c r="B167" s="21"/>
      <c r="C167" s="21"/>
      <c r="D167" s="21"/>
      <c r="E167" s="21"/>
      <c r="F167" s="21"/>
      <c r="G167" s="21"/>
      <c r="H167" s="38"/>
      <c r="I167" s="21"/>
    </row>
    <row r="168" spans="1:12" x14ac:dyDescent="0.25">
      <c r="A168" s="10" t="s">
        <v>135</v>
      </c>
      <c r="B168" s="21"/>
      <c r="C168" s="21"/>
      <c r="D168" s="21"/>
      <c r="E168" s="21"/>
      <c r="F168" s="21"/>
      <c r="G168" s="21"/>
      <c r="H168" s="38"/>
      <c r="I168" s="21"/>
    </row>
    <row r="169" spans="1:12" s="84" customFormat="1" x14ac:dyDescent="0.25">
      <c r="A169" s="82" t="s">
        <v>136</v>
      </c>
      <c r="B169" s="83">
        <v>0</v>
      </c>
      <c r="C169" s="83">
        <v>0</v>
      </c>
      <c r="D169" s="83">
        <v>0</v>
      </c>
      <c r="E169" s="83">
        <v>412.86</v>
      </c>
      <c r="F169" s="83">
        <v>0</v>
      </c>
      <c r="G169" s="83">
        <v>0</v>
      </c>
      <c r="H169" s="83">
        <v>80000</v>
      </c>
      <c r="I169" s="83">
        <f t="shared" ref="I169" si="46">+H169-C169-D169-E169-F169-G169</f>
        <v>79587.14</v>
      </c>
      <c r="J169" s="139" t="s">
        <v>91</v>
      </c>
      <c r="L169" s="85" t="s">
        <v>137</v>
      </c>
    </row>
    <row r="170" spans="1:12" s="18" customFormat="1" x14ac:dyDescent="0.25">
      <c r="A170" s="32" t="s">
        <v>138</v>
      </c>
      <c r="B170" s="33">
        <f t="shared" ref="B170:H170" si="47">SUM(B169)</f>
        <v>0</v>
      </c>
      <c r="C170" s="33">
        <f t="shared" si="47"/>
        <v>0</v>
      </c>
      <c r="D170" s="33">
        <f t="shared" si="47"/>
        <v>0</v>
      </c>
      <c r="E170" s="33">
        <f t="shared" si="47"/>
        <v>412.86</v>
      </c>
      <c r="F170" s="33">
        <f t="shared" si="47"/>
        <v>0</v>
      </c>
      <c r="G170" s="33">
        <f t="shared" ref="G170" si="48">SUM(G169)</f>
        <v>0</v>
      </c>
      <c r="H170" s="33">
        <f t="shared" si="47"/>
        <v>80000</v>
      </c>
      <c r="I170" s="33">
        <f>SUM(I169)</f>
        <v>79587.14</v>
      </c>
      <c r="L170" s="69"/>
    </row>
    <row r="171" spans="1:12" x14ac:dyDescent="0.25">
      <c r="A171" s="6"/>
      <c r="B171" s="21"/>
      <c r="C171" s="21"/>
      <c r="D171" s="21"/>
      <c r="E171" s="21"/>
      <c r="F171" s="21"/>
      <c r="G171" s="21"/>
      <c r="H171" s="38"/>
      <c r="I171" s="21"/>
    </row>
    <row r="172" spans="1:12" s="1" customFormat="1" x14ac:dyDescent="0.25">
      <c r="A172" s="10" t="s">
        <v>139</v>
      </c>
      <c r="B172" s="22"/>
      <c r="C172" s="22"/>
      <c r="D172" s="22"/>
      <c r="E172" s="22"/>
      <c r="F172" s="22"/>
      <c r="G172" s="22"/>
      <c r="H172" s="39"/>
      <c r="I172" s="22"/>
      <c r="L172" s="70"/>
    </row>
    <row r="173" spans="1:12" hidden="1" x14ac:dyDescent="0.25">
      <c r="A173" s="7" t="s">
        <v>140</v>
      </c>
      <c r="B173" s="21">
        <v>0</v>
      </c>
      <c r="C173" s="21">
        <v>0</v>
      </c>
      <c r="D173" s="21">
        <v>0</v>
      </c>
      <c r="E173" s="21">
        <v>0</v>
      </c>
      <c r="F173" s="21">
        <v>0</v>
      </c>
      <c r="G173" s="21">
        <v>0</v>
      </c>
      <c r="H173" s="38">
        <v>0</v>
      </c>
      <c r="I173" s="21">
        <f t="shared" ref="I173:I176" si="49">+H173-C173-D173-E173-F173-G173</f>
        <v>0</v>
      </c>
    </row>
    <row r="174" spans="1:12" hidden="1" x14ac:dyDescent="0.25">
      <c r="A174" s="7" t="s">
        <v>113</v>
      </c>
      <c r="B174" s="21">
        <v>0</v>
      </c>
      <c r="C174" s="21">
        <v>0</v>
      </c>
      <c r="D174" s="21">
        <v>0</v>
      </c>
      <c r="E174" s="21">
        <v>0</v>
      </c>
      <c r="F174" s="21">
        <v>0</v>
      </c>
      <c r="G174" s="21">
        <v>0</v>
      </c>
      <c r="H174" s="38">
        <v>0</v>
      </c>
      <c r="I174" s="21">
        <f t="shared" si="49"/>
        <v>0</v>
      </c>
    </row>
    <row r="175" spans="1:12" hidden="1" x14ac:dyDescent="0.25">
      <c r="A175" s="7" t="s">
        <v>114</v>
      </c>
      <c r="B175" s="21">
        <v>0</v>
      </c>
      <c r="C175" s="21">
        <v>0</v>
      </c>
      <c r="D175" s="21">
        <v>0</v>
      </c>
      <c r="E175" s="21">
        <v>0</v>
      </c>
      <c r="F175" s="21">
        <v>0</v>
      </c>
      <c r="G175" s="21">
        <v>0</v>
      </c>
      <c r="H175" s="38">
        <v>0</v>
      </c>
      <c r="I175" s="21">
        <f t="shared" si="49"/>
        <v>0</v>
      </c>
    </row>
    <row r="176" spans="1:12" x14ac:dyDescent="0.25">
      <c r="A176" s="48" t="s">
        <v>141</v>
      </c>
      <c r="B176" s="21">
        <v>0</v>
      </c>
      <c r="C176" s="21">
        <v>141000</v>
      </c>
      <c r="D176" s="21">
        <v>45000</v>
      </c>
      <c r="E176" s="21">
        <v>0</v>
      </c>
      <c r="F176" s="21">
        <v>0</v>
      </c>
      <c r="G176" s="21">
        <v>0</v>
      </c>
      <c r="H176" s="38">
        <f>141000+45000</f>
        <v>186000</v>
      </c>
      <c r="I176" s="21">
        <f t="shared" si="49"/>
        <v>0</v>
      </c>
      <c r="J176" t="s">
        <v>33</v>
      </c>
      <c r="K176" t="s">
        <v>34</v>
      </c>
      <c r="L176" s="4" t="s">
        <v>211</v>
      </c>
    </row>
    <row r="177" spans="1:12" x14ac:dyDescent="0.25">
      <c r="A177" s="7" t="s">
        <v>116</v>
      </c>
      <c r="B177" s="21">
        <v>0</v>
      </c>
      <c r="C177" s="21">
        <v>8742</v>
      </c>
      <c r="D177" s="21">
        <v>2790</v>
      </c>
      <c r="E177" s="21">
        <v>0</v>
      </c>
      <c r="F177" s="21">
        <v>0</v>
      </c>
      <c r="G177" s="21">
        <v>0</v>
      </c>
      <c r="H177" s="38">
        <f>8742+2790</f>
        <v>11532</v>
      </c>
      <c r="I177" s="21">
        <f t="shared" ref="I177:I178" si="50">+H177-C177-D177-E177-F177-G177</f>
        <v>0</v>
      </c>
      <c r="J177" t="s">
        <v>33</v>
      </c>
      <c r="K177" t="s">
        <v>34</v>
      </c>
      <c r="L177" s="4" t="s">
        <v>211</v>
      </c>
    </row>
    <row r="178" spans="1:12" x14ac:dyDescent="0.25">
      <c r="A178" s="7" t="s">
        <v>117</v>
      </c>
      <c r="B178" s="21">
        <v>0</v>
      </c>
      <c r="C178" s="21">
        <v>2044.5</v>
      </c>
      <c r="D178" s="21">
        <v>652.5</v>
      </c>
      <c r="E178" s="21">
        <v>0</v>
      </c>
      <c r="F178" s="21">
        <v>0</v>
      </c>
      <c r="G178" s="21">
        <v>0</v>
      </c>
      <c r="H178" s="38">
        <f>2045+653</f>
        <v>2698</v>
      </c>
      <c r="I178" s="21">
        <f t="shared" si="50"/>
        <v>1</v>
      </c>
      <c r="J178" t="s">
        <v>33</v>
      </c>
      <c r="K178" t="s">
        <v>34</v>
      </c>
      <c r="L178" s="4" t="s">
        <v>211</v>
      </c>
    </row>
    <row r="179" spans="1:12" s="18" customFormat="1" x14ac:dyDescent="0.25">
      <c r="A179" s="32" t="s">
        <v>142</v>
      </c>
      <c r="B179" s="33">
        <f>SUM(B173:B178)</f>
        <v>0</v>
      </c>
      <c r="C179" s="33">
        <f t="shared" ref="C179:H179" si="51">SUM(C173:C178)</f>
        <v>151786.5</v>
      </c>
      <c r="D179" s="33">
        <f t="shared" si="51"/>
        <v>48442.5</v>
      </c>
      <c r="E179" s="33">
        <f t="shared" si="51"/>
        <v>0</v>
      </c>
      <c r="F179" s="33">
        <f t="shared" si="51"/>
        <v>0</v>
      </c>
      <c r="G179" s="33">
        <f t="shared" ref="G179" si="52">SUM(G173:G178)</f>
        <v>0</v>
      </c>
      <c r="H179" s="33">
        <f t="shared" si="51"/>
        <v>200230</v>
      </c>
      <c r="I179" s="33">
        <f>SUM(I173:I178)</f>
        <v>1</v>
      </c>
      <c r="L179" s="69"/>
    </row>
    <row r="180" spans="1:12" x14ac:dyDescent="0.25">
      <c r="A180" s="6"/>
      <c r="B180" s="21"/>
      <c r="C180" s="21"/>
      <c r="D180" s="21"/>
      <c r="E180" s="21"/>
      <c r="F180" s="21"/>
      <c r="G180" s="21"/>
      <c r="H180" s="38"/>
      <c r="I180" s="21"/>
    </row>
    <row r="181" spans="1:12" s="1" customFormat="1" hidden="1" x14ac:dyDescent="0.25">
      <c r="A181" s="10" t="s">
        <v>143</v>
      </c>
      <c r="B181" s="22"/>
      <c r="C181" s="22"/>
      <c r="D181" s="22"/>
      <c r="E181" s="22"/>
      <c r="F181" s="22"/>
      <c r="G181" s="22"/>
      <c r="H181" s="39"/>
      <c r="I181" s="22"/>
      <c r="L181" s="70"/>
    </row>
    <row r="182" spans="1:12" hidden="1" x14ac:dyDescent="0.25">
      <c r="A182" s="7" t="s">
        <v>140</v>
      </c>
      <c r="B182" s="21">
        <v>0</v>
      </c>
      <c r="C182" s="21">
        <v>0</v>
      </c>
      <c r="D182" s="21">
        <v>0</v>
      </c>
      <c r="E182" s="21">
        <v>0</v>
      </c>
      <c r="F182" s="21">
        <v>0</v>
      </c>
      <c r="G182" s="21">
        <v>0</v>
      </c>
      <c r="H182" s="38">
        <v>0</v>
      </c>
      <c r="I182" s="21">
        <f t="shared" ref="I182:I187" si="53">+H182-C182-D182-E182-F182-G182</f>
        <v>0</v>
      </c>
    </row>
    <row r="183" spans="1:12" hidden="1" x14ac:dyDescent="0.25">
      <c r="A183" s="7" t="s">
        <v>113</v>
      </c>
      <c r="B183" s="21">
        <v>0</v>
      </c>
      <c r="C183" s="21">
        <v>0</v>
      </c>
      <c r="D183" s="21">
        <v>0</v>
      </c>
      <c r="E183" s="21">
        <v>0</v>
      </c>
      <c r="F183" s="21">
        <v>0</v>
      </c>
      <c r="G183" s="21">
        <v>0</v>
      </c>
      <c r="H183" s="38">
        <v>0</v>
      </c>
      <c r="I183" s="21">
        <f t="shared" si="53"/>
        <v>0</v>
      </c>
    </row>
    <row r="184" spans="1:12" hidden="1" x14ac:dyDescent="0.25">
      <c r="A184" s="7" t="s">
        <v>114</v>
      </c>
      <c r="B184" s="21">
        <v>0</v>
      </c>
      <c r="C184" s="21">
        <v>0</v>
      </c>
      <c r="D184" s="21">
        <v>0</v>
      </c>
      <c r="E184" s="21">
        <v>0</v>
      </c>
      <c r="F184" s="21">
        <v>0</v>
      </c>
      <c r="G184" s="21">
        <v>0</v>
      </c>
      <c r="H184" s="38">
        <v>0</v>
      </c>
      <c r="I184" s="21">
        <f t="shared" si="53"/>
        <v>0</v>
      </c>
    </row>
    <row r="185" spans="1:12" hidden="1" x14ac:dyDescent="0.25">
      <c r="A185" s="7" t="s">
        <v>115</v>
      </c>
      <c r="B185" s="21">
        <v>0</v>
      </c>
      <c r="C185" s="21">
        <v>0</v>
      </c>
      <c r="D185" s="21">
        <v>0</v>
      </c>
      <c r="E185" s="21">
        <v>0</v>
      </c>
      <c r="F185" s="21">
        <v>0</v>
      </c>
      <c r="G185" s="21">
        <v>0</v>
      </c>
      <c r="H185" s="38">
        <v>0</v>
      </c>
      <c r="I185" s="21">
        <f t="shared" si="53"/>
        <v>0</v>
      </c>
    </row>
    <row r="186" spans="1:12" hidden="1" x14ac:dyDescent="0.25">
      <c r="A186" s="7" t="s">
        <v>116</v>
      </c>
      <c r="B186" s="21">
        <v>0</v>
      </c>
      <c r="C186" s="21">
        <v>0</v>
      </c>
      <c r="D186" s="21">
        <v>0</v>
      </c>
      <c r="E186" s="21">
        <v>0</v>
      </c>
      <c r="F186" s="21">
        <v>0</v>
      </c>
      <c r="G186" s="21">
        <v>0</v>
      </c>
      <c r="H186" s="38">
        <v>0</v>
      </c>
      <c r="I186" s="21">
        <f t="shared" si="53"/>
        <v>0</v>
      </c>
    </row>
    <row r="187" spans="1:12" hidden="1" x14ac:dyDescent="0.25">
      <c r="A187" s="7" t="s">
        <v>117</v>
      </c>
      <c r="B187" s="21">
        <v>0</v>
      </c>
      <c r="C187" s="21">
        <v>0</v>
      </c>
      <c r="D187" s="21">
        <v>0</v>
      </c>
      <c r="E187" s="21">
        <v>0</v>
      </c>
      <c r="F187" s="21">
        <v>0</v>
      </c>
      <c r="G187" s="21">
        <v>0</v>
      </c>
      <c r="H187" s="38">
        <v>0</v>
      </c>
      <c r="I187" s="21">
        <f t="shared" si="53"/>
        <v>0</v>
      </c>
    </row>
    <row r="188" spans="1:12" s="18" customFormat="1" hidden="1" x14ac:dyDescent="0.25">
      <c r="A188" s="16" t="s">
        <v>144</v>
      </c>
      <c r="B188" s="23">
        <f>SUM(B182:B187)</f>
        <v>0</v>
      </c>
      <c r="C188" s="23">
        <f t="shared" ref="C188:I188" si="54">SUM(C182:C187)</f>
        <v>0</v>
      </c>
      <c r="D188" s="23">
        <f t="shared" si="54"/>
        <v>0</v>
      </c>
      <c r="E188" s="23">
        <f t="shared" si="54"/>
        <v>0</v>
      </c>
      <c r="F188" s="23">
        <f t="shared" si="54"/>
        <v>0</v>
      </c>
      <c r="G188" s="23">
        <f t="shared" ref="G188" si="55">SUM(G182:G187)</f>
        <v>0</v>
      </c>
      <c r="H188" s="33">
        <f t="shared" si="54"/>
        <v>0</v>
      </c>
      <c r="I188" s="23">
        <f t="shared" si="54"/>
        <v>0</v>
      </c>
      <c r="L188" s="69"/>
    </row>
    <row r="189" spans="1:12" hidden="1" x14ac:dyDescent="0.25">
      <c r="A189" s="6"/>
      <c r="B189" s="21"/>
      <c r="C189" s="21"/>
      <c r="D189" s="21"/>
      <c r="E189" s="21"/>
      <c r="F189" s="21"/>
      <c r="G189" s="21"/>
      <c r="H189" s="38"/>
      <c r="I189" s="21"/>
    </row>
    <row r="190" spans="1:12" s="1" customFormat="1" x14ac:dyDescent="0.25">
      <c r="A190" s="10" t="s">
        <v>145</v>
      </c>
      <c r="B190" s="22"/>
      <c r="C190" s="22"/>
      <c r="D190" s="22"/>
      <c r="E190" s="22"/>
      <c r="F190" s="22"/>
      <c r="G190" s="22"/>
      <c r="H190" s="39"/>
      <c r="I190" s="22"/>
      <c r="L190" s="70"/>
    </row>
    <row r="191" spans="1:12" hidden="1" x14ac:dyDescent="0.25">
      <c r="A191" s="7" t="s">
        <v>140</v>
      </c>
      <c r="B191" s="21">
        <v>0</v>
      </c>
      <c r="C191" s="21">
        <v>0</v>
      </c>
      <c r="D191" s="21">
        <v>0</v>
      </c>
      <c r="E191" s="21">
        <v>0</v>
      </c>
      <c r="F191" s="21">
        <v>0</v>
      </c>
      <c r="G191" s="21">
        <v>0</v>
      </c>
      <c r="H191" s="38">
        <v>0</v>
      </c>
      <c r="I191" s="21">
        <f t="shared" ref="I191:I193" si="56">+H191-C191-D191-E191-F191-G191</f>
        <v>0</v>
      </c>
    </row>
    <row r="192" spans="1:12" hidden="1" x14ac:dyDescent="0.25">
      <c r="A192" s="7" t="s">
        <v>113</v>
      </c>
      <c r="B192" s="21">
        <v>0</v>
      </c>
      <c r="C192" s="21">
        <v>0</v>
      </c>
      <c r="D192" s="21">
        <v>0</v>
      </c>
      <c r="E192" s="21">
        <v>0</v>
      </c>
      <c r="F192" s="21">
        <v>0</v>
      </c>
      <c r="G192" s="21">
        <v>0</v>
      </c>
      <c r="H192" s="38">
        <v>0</v>
      </c>
      <c r="I192" s="21">
        <f t="shared" si="56"/>
        <v>0</v>
      </c>
    </row>
    <row r="193" spans="1:12" hidden="1" x14ac:dyDescent="0.25">
      <c r="A193" s="7" t="s">
        <v>114</v>
      </c>
      <c r="B193" s="21">
        <v>0</v>
      </c>
      <c r="C193" s="21">
        <v>0</v>
      </c>
      <c r="D193" s="21">
        <v>0</v>
      </c>
      <c r="E193" s="21">
        <v>0</v>
      </c>
      <c r="F193" s="21">
        <v>0</v>
      </c>
      <c r="G193" s="21">
        <v>0</v>
      </c>
      <c r="H193" s="38">
        <v>0</v>
      </c>
      <c r="I193" s="21">
        <f t="shared" si="56"/>
        <v>0</v>
      </c>
    </row>
    <row r="194" spans="1:12" x14ac:dyDescent="0.25">
      <c r="A194" s="48" t="s">
        <v>141</v>
      </c>
      <c r="B194" s="21">
        <v>0</v>
      </c>
      <c r="C194" s="21">
        <v>98700</v>
      </c>
      <c r="D194" s="21">
        <v>34600</v>
      </c>
      <c r="E194" s="21">
        <v>0</v>
      </c>
      <c r="F194" s="21">
        <v>0</v>
      </c>
      <c r="G194" s="21">
        <v>0</v>
      </c>
      <c r="H194" s="38">
        <f>98700+34600</f>
        <v>133300</v>
      </c>
      <c r="I194" s="21">
        <f t="shared" ref="I194:I196" si="57">+H194-C194-D194-E194-F194-G194</f>
        <v>0</v>
      </c>
      <c r="J194" t="s">
        <v>33</v>
      </c>
      <c r="K194" t="s">
        <v>34</v>
      </c>
      <c r="L194" s="4" t="s">
        <v>211</v>
      </c>
    </row>
    <row r="195" spans="1:12" x14ac:dyDescent="0.25">
      <c r="A195" s="7" t="s">
        <v>116</v>
      </c>
      <c r="B195" s="21">
        <v>0</v>
      </c>
      <c r="C195" s="21">
        <v>6119.4</v>
      </c>
      <c r="D195" s="21">
        <v>2145.1999999999998</v>
      </c>
      <c r="E195" s="21">
        <v>0</v>
      </c>
      <c r="F195" s="21">
        <v>0</v>
      </c>
      <c r="G195" s="21">
        <v>0</v>
      </c>
      <c r="H195" s="38">
        <f>6119+2145</f>
        <v>8264</v>
      </c>
      <c r="I195" s="21">
        <f t="shared" si="57"/>
        <v>-0.5999999999994543</v>
      </c>
      <c r="J195" t="s">
        <v>33</v>
      </c>
      <c r="K195" t="s">
        <v>34</v>
      </c>
      <c r="L195" s="4" t="s">
        <v>211</v>
      </c>
    </row>
    <row r="196" spans="1:12" x14ac:dyDescent="0.25">
      <c r="A196" s="7" t="s">
        <v>117</v>
      </c>
      <c r="B196" s="21">
        <v>0</v>
      </c>
      <c r="C196" s="21">
        <v>1431.15</v>
      </c>
      <c r="D196" s="21">
        <v>501.7</v>
      </c>
      <c r="E196" s="21">
        <v>0</v>
      </c>
      <c r="F196" s="21">
        <v>0</v>
      </c>
      <c r="G196" s="21">
        <v>0</v>
      </c>
      <c r="H196" s="38">
        <f>1431+502</f>
        <v>1933</v>
      </c>
      <c r="I196" s="21">
        <f t="shared" si="57"/>
        <v>0.14999999999992042</v>
      </c>
      <c r="J196" t="s">
        <v>33</v>
      </c>
      <c r="K196" t="s">
        <v>34</v>
      </c>
      <c r="L196" s="4" t="s">
        <v>211</v>
      </c>
    </row>
    <row r="197" spans="1:12" s="18" customFormat="1" x14ac:dyDescent="0.25">
      <c r="A197" s="32" t="s">
        <v>146</v>
      </c>
      <c r="B197" s="33">
        <f>SUM(B191:B196)</f>
        <v>0</v>
      </c>
      <c r="C197" s="33">
        <f t="shared" ref="C197:H197" si="58">SUM(C191:C196)</f>
        <v>106250.54999999999</v>
      </c>
      <c r="D197" s="33">
        <f t="shared" si="58"/>
        <v>37246.899999999994</v>
      </c>
      <c r="E197" s="33">
        <f t="shared" si="58"/>
        <v>0</v>
      </c>
      <c r="F197" s="33">
        <f t="shared" si="58"/>
        <v>0</v>
      </c>
      <c r="G197" s="33">
        <f t="shared" ref="G197" si="59">SUM(G191:G196)</f>
        <v>0</v>
      </c>
      <c r="H197" s="33">
        <f t="shared" si="58"/>
        <v>143497</v>
      </c>
      <c r="I197" s="33">
        <f>SUM(I191:I196)</f>
        <v>-0.44999999999953388</v>
      </c>
      <c r="L197" s="69"/>
    </row>
    <row r="198" spans="1:12" x14ac:dyDescent="0.25">
      <c r="A198" s="6"/>
      <c r="B198" s="21"/>
      <c r="C198" s="21"/>
      <c r="D198" s="21"/>
      <c r="E198" s="21"/>
      <c r="F198" s="21"/>
      <c r="G198" s="21"/>
      <c r="H198" s="38"/>
      <c r="I198" s="21"/>
    </row>
    <row r="199" spans="1:12" s="1" customFormat="1" hidden="1" x14ac:dyDescent="0.25">
      <c r="A199" s="10" t="s">
        <v>147</v>
      </c>
      <c r="B199" s="22"/>
      <c r="C199" s="22"/>
      <c r="D199" s="22"/>
      <c r="E199" s="22"/>
      <c r="F199" s="22"/>
      <c r="G199" s="22"/>
      <c r="H199" s="39"/>
      <c r="I199" s="22"/>
      <c r="L199" s="70"/>
    </row>
    <row r="200" spans="1:12" hidden="1" x14ac:dyDescent="0.25">
      <c r="A200" s="7" t="s">
        <v>140</v>
      </c>
      <c r="B200" s="21">
        <v>0</v>
      </c>
      <c r="C200" s="21">
        <v>0</v>
      </c>
      <c r="D200" s="21">
        <v>0</v>
      </c>
      <c r="E200" s="21">
        <v>0</v>
      </c>
      <c r="F200" s="21">
        <v>0</v>
      </c>
      <c r="G200" s="21">
        <v>0</v>
      </c>
      <c r="H200" s="38">
        <v>0</v>
      </c>
      <c r="I200" s="21" t="e">
        <f>+H200-B200-C200-D200-E200-#REF!-F200</f>
        <v>#REF!</v>
      </c>
    </row>
    <row r="201" spans="1:12" hidden="1" x14ac:dyDescent="0.25">
      <c r="A201" s="7" t="s">
        <v>113</v>
      </c>
      <c r="B201" s="21">
        <v>0</v>
      </c>
      <c r="C201" s="21">
        <v>0</v>
      </c>
      <c r="D201" s="21">
        <v>0</v>
      </c>
      <c r="E201" s="21">
        <v>0</v>
      </c>
      <c r="F201" s="21">
        <v>0</v>
      </c>
      <c r="G201" s="21">
        <v>0</v>
      </c>
      <c r="H201" s="38">
        <v>0</v>
      </c>
      <c r="I201" s="21" t="e">
        <f>+H201-B201-C201-D201-E201-#REF!-F201</f>
        <v>#REF!</v>
      </c>
    </row>
    <row r="202" spans="1:12" hidden="1" x14ac:dyDescent="0.25">
      <c r="A202" s="7" t="s">
        <v>114</v>
      </c>
      <c r="B202" s="21">
        <v>0</v>
      </c>
      <c r="C202" s="21">
        <v>0</v>
      </c>
      <c r="D202" s="21">
        <v>0</v>
      </c>
      <c r="E202" s="21">
        <v>0</v>
      </c>
      <c r="F202" s="21">
        <v>0</v>
      </c>
      <c r="G202" s="21">
        <v>0</v>
      </c>
      <c r="H202" s="38">
        <v>0</v>
      </c>
      <c r="I202" s="21" t="e">
        <f>+H202-B202-C202-D202-E202-#REF!-F202</f>
        <v>#REF!</v>
      </c>
    </row>
    <row r="203" spans="1:12" hidden="1" x14ac:dyDescent="0.25">
      <c r="A203" s="7" t="s">
        <v>115</v>
      </c>
      <c r="B203" s="21">
        <v>0</v>
      </c>
      <c r="C203" s="21">
        <v>0</v>
      </c>
      <c r="D203" s="21">
        <v>0</v>
      </c>
      <c r="E203" s="21">
        <v>0</v>
      </c>
      <c r="F203" s="21">
        <v>0</v>
      </c>
      <c r="G203" s="21">
        <v>0</v>
      </c>
      <c r="H203" s="38">
        <v>0</v>
      </c>
      <c r="I203" s="21" t="e">
        <f>+H203-B203-C203-D203-E203-#REF!-F203</f>
        <v>#REF!</v>
      </c>
    </row>
    <row r="204" spans="1:12" hidden="1" x14ac:dyDescent="0.25">
      <c r="A204" s="7" t="s">
        <v>116</v>
      </c>
      <c r="B204" s="21">
        <v>0</v>
      </c>
      <c r="C204" s="21">
        <v>0</v>
      </c>
      <c r="D204" s="21">
        <v>0</v>
      </c>
      <c r="E204" s="21">
        <v>0</v>
      </c>
      <c r="F204" s="21">
        <v>0</v>
      </c>
      <c r="G204" s="21">
        <v>0</v>
      </c>
      <c r="H204" s="38">
        <v>0</v>
      </c>
      <c r="I204" s="21" t="e">
        <f>+H204-B204-C204-D204-E204-#REF!-F204</f>
        <v>#REF!</v>
      </c>
    </row>
    <row r="205" spans="1:12" hidden="1" x14ac:dyDescent="0.25">
      <c r="A205" s="7" t="s">
        <v>117</v>
      </c>
      <c r="B205" s="21">
        <v>0</v>
      </c>
      <c r="C205" s="21">
        <v>0</v>
      </c>
      <c r="D205" s="21">
        <v>0</v>
      </c>
      <c r="E205" s="21">
        <v>0</v>
      </c>
      <c r="F205" s="21">
        <v>0</v>
      </c>
      <c r="G205" s="21">
        <v>0</v>
      </c>
      <c r="H205" s="38">
        <v>0</v>
      </c>
      <c r="I205" s="21" t="e">
        <f>+H205-B205-C205-D205-E205-#REF!-F205</f>
        <v>#REF!</v>
      </c>
    </row>
    <row r="206" spans="1:12" s="18" customFormat="1" hidden="1" x14ac:dyDescent="0.25">
      <c r="A206" s="16" t="s">
        <v>148</v>
      </c>
      <c r="B206" s="23">
        <f>SUM(B200:B205)</f>
        <v>0</v>
      </c>
      <c r="C206" s="23">
        <f t="shared" ref="C206:I206" si="60">SUM(C200:C205)</f>
        <v>0</v>
      </c>
      <c r="D206" s="23">
        <f t="shared" si="60"/>
        <v>0</v>
      </c>
      <c r="E206" s="23">
        <f t="shared" si="60"/>
        <v>0</v>
      </c>
      <c r="F206" s="23">
        <f t="shared" si="60"/>
        <v>0</v>
      </c>
      <c r="G206" s="23">
        <f t="shared" ref="G206" si="61">SUM(G200:G205)</f>
        <v>0</v>
      </c>
      <c r="H206" s="33">
        <f t="shared" si="60"/>
        <v>0</v>
      </c>
      <c r="I206" s="23" t="e">
        <f t="shared" si="60"/>
        <v>#REF!</v>
      </c>
      <c r="L206" s="69"/>
    </row>
    <row r="207" spans="1:12" hidden="1" x14ac:dyDescent="0.25">
      <c r="A207" s="6"/>
      <c r="B207" s="21"/>
      <c r="C207" s="21"/>
      <c r="D207" s="21"/>
      <c r="E207" s="21"/>
      <c r="F207" s="21"/>
      <c r="G207" s="21"/>
      <c r="H207" s="38"/>
      <c r="I207" s="21"/>
    </row>
    <row r="208" spans="1:12" s="1" customFormat="1" x14ac:dyDescent="0.25">
      <c r="A208" s="10" t="s">
        <v>149</v>
      </c>
      <c r="B208" s="22"/>
      <c r="C208" s="22"/>
      <c r="D208" s="22"/>
      <c r="E208" s="22"/>
      <c r="F208" s="22"/>
      <c r="G208" s="22"/>
      <c r="H208" s="39"/>
      <c r="I208" s="22"/>
      <c r="L208" s="70"/>
    </row>
    <row r="209" spans="1:12" hidden="1" x14ac:dyDescent="0.25">
      <c r="A209" s="7" t="s">
        <v>140</v>
      </c>
      <c r="B209" s="21">
        <v>0</v>
      </c>
      <c r="C209" s="21">
        <v>0</v>
      </c>
      <c r="D209" s="21">
        <v>0</v>
      </c>
      <c r="E209" s="21">
        <v>0</v>
      </c>
      <c r="F209" s="21">
        <v>0</v>
      </c>
      <c r="G209" s="21">
        <v>0</v>
      </c>
      <c r="H209" s="38">
        <v>0</v>
      </c>
      <c r="I209" s="21">
        <f t="shared" ref="I209:I211" si="62">+H209-C209-D209-E209-F209-G209</f>
        <v>0</v>
      </c>
    </row>
    <row r="210" spans="1:12" hidden="1" x14ac:dyDescent="0.25">
      <c r="A210" s="7" t="s">
        <v>113</v>
      </c>
      <c r="B210" s="21">
        <v>0</v>
      </c>
      <c r="C210" s="21">
        <v>0</v>
      </c>
      <c r="D210" s="21">
        <v>0</v>
      </c>
      <c r="E210" s="21">
        <v>0</v>
      </c>
      <c r="F210" s="21">
        <v>0</v>
      </c>
      <c r="G210" s="21">
        <v>0</v>
      </c>
      <c r="H210" s="38">
        <v>0</v>
      </c>
      <c r="I210" s="21">
        <f t="shared" si="62"/>
        <v>0</v>
      </c>
    </row>
    <row r="211" spans="1:12" hidden="1" x14ac:dyDescent="0.25">
      <c r="A211" s="7" t="s">
        <v>114</v>
      </c>
      <c r="B211" s="21">
        <v>0</v>
      </c>
      <c r="C211" s="21">
        <v>0</v>
      </c>
      <c r="D211" s="21">
        <v>0</v>
      </c>
      <c r="E211" s="21">
        <v>0</v>
      </c>
      <c r="F211" s="21">
        <v>0</v>
      </c>
      <c r="G211" s="21">
        <v>0</v>
      </c>
      <c r="H211" s="38">
        <v>0</v>
      </c>
      <c r="I211" s="21">
        <f t="shared" si="62"/>
        <v>0</v>
      </c>
    </row>
    <row r="212" spans="1:12" x14ac:dyDescent="0.25">
      <c r="A212" s="48" t="s">
        <v>141</v>
      </c>
      <c r="B212" s="21">
        <v>0</v>
      </c>
      <c r="C212" s="21">
        <v>49500</v>
      </c>
      <c r="D212" s="21">
        <v>53300</v>
      </c>
      <c r="E212" s="21">
        <v>0</v>
      </c>
      <c r="F212" s="21">
        <v>0</v>
      </c>
      <c r="G212" s="21">
        <v>0</v>
      </c>
      <c r="H212" s="38">
        <f>49500+53300</f>
        <v>102800</v>
      </c>
      <c r="I212" s="21">
        <f t="shared" ref="I212:I214" si="63">+H212-C212-D212-E212-F212-G212</f>
        <v>0</v>
      </c>
      <c r="J212" t="s">
        <v>33</v>
      </c>
      <c r="K212" t="s">
        <v>34</v>
      </c>
      <c r="L212" s="4" t="s">
        <v>211</v>
      </c>
    </row>
    <row r="213" spans="1:12" x14ac:dyDescent="0.25">
      <c r="A213" s="7" t="s">
        <v>116</v>
      </c>
      <c r="B213" s="21">
        <v>0</v>
      </c>
      <c r="C213" s="21">
        <v>3069</v>
      </c>
      <c r="D213" s="21">
        <v>3304.6</v>
      </c>
      <c r="E213" s="21">
        <v>0</v>
      </c>
      <c r="F213" s="21">
        <v>0</v>
      </c>
      <c r="G213" s="21">
        <v>0</v>
      </c>
      <c r="H213" s="38">
        <f>3069+3305</f>
        <v>6374</v>
      </c>
      <c r="I213" s="21">
        <f t="shared" si="63"/>
        <v>0.40000000000009095</v>
      </c>
      <c r="J213" t="s">
        <v>33</v>
      </c>
      <c r="K213" t="s">
        <v>34</v>
      </c>
      <c r="L213" s="4" t="s">
        <v>211</v>
      </c>
    </row>
    <row r="214" spans="1:12" x14ac:dyDescent="0.25">
      <c r="A214" s="7" t="s">
        <v>117</v>
      </c>
      <c r="B214" s="21">
        <v>0</v>
      </c>
      <c r="C214" s="21">
        <v>717.75</v>
      </c>
      <c r="D214" s="21">
        <v>772.85</v>
      </c>
      <c r="E214" s="21">
        <v>0</v>
      </c>
      <c r="F214" s="21">
        <v>0</v>
      </c>
      <c r="G214" s="21">
        <v>0</v>
      </c>
      <c r="H214" s="38">
        <f>718+773</f>
        <v>1491</v>
      </c>
      <c r="I214" s="21">
        <f t="shared" si="63"/>
        <v>0.39999999999997726</v>
      </c>
      <c r="J214" t="s">
        <v>33</v>
      </c>
      <c r="K214" t="s">
        <v>34</v>
      </c>
      <c r="L214" s="4" t="s">
        <v>211</v>
      </c>
    </row>
    <row r="215" spans="1:12" s="18" customFormat="1" x14ac:dyDescent="0.25">
      <c r="A215" s="32" t="s">
        <v>150</v>
      </c>
      <c r="B215" s="33">
        <f>SUM(B209:B214)</f>
        <v>0</v>
      </c>
      <c r="C215" s="33">
        <f t="shared" ref="C215:H215" si="64">SUM(C209:C214)</f>
        <v>53286.75</v>
      </c>
      <c r="D215" s="33">
        <f t="shared" si="64"/>
        <v>57377.45</v>
      </c>
      <c r="E215" s="33">
        <f t="shared" si="64"/>
        <v>0</v>
      </c>
      <c r="F215" s="33">
        <f t="shared" si="64"/>
        <v>0</v>
      </c>
      <c r="G215" s="33">
        <f t="shared" ref="G215" si="65">SUM(G209:G214)</f>
        <v>0</v>
      </c>
      <c r="H215" s="33">
        <f t="shared" si="64"/>
        <v>110665</v>
      </c>
      <c r="I215" s="33">
        <f>SUM(I209:I214)</f>
        <v>0.80000000000006821</v>
      </c>
      <c r="L215" s="69"/>
    </row>
    <row r="216" spans="1:12" x14ac:dyDescent="0.25">
      <c r="A216" s="10"/>
      <c r="B216" s="21"/>
      <c r="C216" s="21"/>
      <c r="D216" s="21"/>
      <c r="E216" s="21"/>
      <c r="F216" s="21"/>
      <c r="G216" s="21"/>
      <c r="H216" s="38"/>
      <c r="I216" s="21"/>
    </row>
    <row r="217" spans="1:12" x14ac:dyDescent="0.25">
      <c r="A217" s="10" t="s">
        <v>151</v>
      </c>
      <c r="B217" s="21"/>
      <c r="C217" s="21"/>
      <c r="D217" s="21"/>
      <c r="E217" s="21"/>
      <c r="F217" s="21"/>
      <c r="G217" s="21"/>
      <c r="H217" s="38"/>
      <c r="I217" s="21"/>
    </row>
    <row r="218" spans="1:12" s="84" customFormat="1" x14ac:dyDescent="0.25">
      <c r="A218" s="82" t="s">
        <v>152</v>
      </c>
      <c r="B218" s="83"/>
      <c r="C218" s="83"/>
      <c r="D218" s="83"/>
      <c r="E218" s="83"/>
      <c r="F218" s="83"/>
      <c r="G218" s="83">
        <v>300000</v>
      </c>
      <c r="H218" s="83">
        <v>300000</v>
      </c>
      <c r="I218" s="83">
        <f t="shared" ref="I218" si="66">+H218-C218-D218-E218-F218-G218</f>
        <v>0</v>
      </c>
      <c r="J218" s="139" t="s">
        <v>91</v>
      </c>
      <c r="L218" s="86">
        <v>45615</v>
      </c>
    </row>
    <row r="219" spans="1:12" s="19" customFormat="1" x14ac:dyDescent="0.25">
      <c r="A219" s="32" t="s">
        <v>153</v>
      </c>
      <c r="B219" s="79"/>
      <c r="C219" s="33">
        <f>SUM(C218)</f>
        <v>0</v>
      </c>
      <c r="D219" s="33">
        <f t="shared" ref="D219:H219" si="67">SUM(D218)</f>
        <v>0</v>
      </c>
      <c r="E219" s="33">
        <f t="shared" si="67"/>
        <v>0</v>
      </c>
      <c r="F219" s="33">
        <f t="shared" si="67"/>
        <v>0</v>
      </c>
      <c r="G219" s="33">
        <f t="shared" si="67"/>
        <v>300000</v>
      </c>
      <c r="H219" s="33">
        <f t="shared" si="67"/>
        <v>300000</v>
      </c>
      <c r="I219" s="33">
        <f>SUM(I218)</f>
        <v>0</v>
      </c>
      <c r="L219" s="72"/>
    </row>
    <row r="220" spans="1:12" x14ac:dyDescent="0.25">
      <c r="A220" s="6"/>
      <c r="B220" s="21"/>
      <c r="C220" s="21"/>
      <c r="D220" s="21"/>
      <c r="E220" s="21"/>
      <c r="F220" s="21"/>
      <c r="G220" s="21"/>
      <c r="H220" s="38"/>
      <c r="I220" s="21"/>
    </row>
    <row r="221" spans="1:12" x14ac:dyDescent="0.25">
      <c r="A221" s="10" t="s">
        <v>154</v>
      </c>
      <c r="B221" s="21"/>
      <c r="C221" s="21"/>
      <c r="D221" s="21"/>
      <c r="E221" s="21"/>
      <c r="F221" s="21"/>
      <c r="G221" s="21"/>
      <c r="H221" s="38"/>
      <c r="I221" s="21"/>
    </row>
    <row r="222" spans="1:12" s="53" customFormat="1" x14ac:dyDescent="0.25">
      <c r="A222" s="50" t="s">
        <v>155</v>
      </c>
      <c r="B222" s="51"/>
      <c r="C222" s="51"/>
      <c r="D222" s="51"/>
      <c r="E222" s="51"/>
      <c r="F222" s="51"/>
      <c r="G222" s="51"/>
      <c r="H222" s="52"/>
      <c r="I222" s="51"/>
      <c r="L222" s="81">
        <v>45615</v>
      </c>
    </row>
    <row r="223" spans="1:12" s="119" customFormat="1" x14ac:dyDescent="0.25">
      <c r="A223" s="121" t="s">
        <v>156</v>
      </c>
      <c r="B223" s="118"/>
      <c r="C223" s="118"/>
      <c r="D223" s="118"/>
      <c r="E223" s="118"/>
      <c r="F223" s="118"/>
      <c r="G223" s="118"/>
      <c r="H223" s="118">
        <v>400000</v>
      </c>
      <c r="I223" s="83">
        <f t="shared" ref="I223" si="68">+H223-C223-D223-E223-F223-G223</f>
        <v>400000</v>
      </c>
      <c r="J223" s="139" t="s">
        <v>91</v>
      </c>
      <c r="L223" s="120">
        <v>45615</v>
      </c>
    </row>
    <row r="224" spans="1:12" s="63" customFormat="1" x14ac:dyDescent="0.25">
      <c r="A224" s="54" t="s">
        <v>158</v>
      </c>
      <c r="B224" s="80"/>
      <c r="C224" s="55">
        <f>SUM(C222)</f>
        <v>0</v>
      </c>
      <c r="D224" s="55">
        <f t="shared" ref="D224" si="69">SUM(D222)</f>
        <v>0</v>
      </c>
      <c r="E224" s="55">
        <f t="shared" ref="E224" si="70">SUM(E222)</f>
        <v>0</v>
      </c>
      <c r="F224" s="55">
        <f t="shared" ref="F224" si="71">SUM(F222)</f>
        <v>0</v>
      </c>
      <c r="G224" s="55">
        <f t="shared" ref="G224" si="72">SUM(G222)</f>
        <v>0</v>
      </c>
      <c r="H224" s="55">
        <f>SUM(H222:H223)</f>
        <v>400000</v>
      </c>
      <c r="I224" s="55">
        <f>SUM(I222:I223)</f>
        <v>400000</v>
      </c>
      <c r="L224" s="77"/>
    </row>
    <row r="225" spans="1:12" s="53" customFormat="1" x14ac:dyDescent="0.25">
      <c r="A225" s="50"/>
      <c r="B225" s="51"/>
      <c r="C225" s="51"/>
      <c r="D225" s="51"/>
      <c r="E225" s="51"/>
      <c r="F225" s="51"/>
      <c r="G225" s="51"/>
      <c r="H225" s="52"/>
      <c r="I225" s="51"/>
      <c r="L225" s="74"/>
    </row>
    <row r="226" spans="1:12" s="53" customFormat="1" x14ac:dyDescent="0.25">
      <c r="A226" s="50"/>
      <c r="B226" s="51"/>
      <c r="C226" s="51"/>
      <c r="D226" s="51"/>
      <c r="E226" s="51"/>
      <c r="F226" s="51"/>
      <c r="G226" s="51"/>
      <c r="H226" s="52"/>
      <c r="I226" s="51"/>
      <c r="L226" s="74"/>
    </row>
    <row r="227" spans="1:12" s="59" customFormat="1" x14ac:dyDescent="0.25">
      <c r="A227" s="56" t="s">
        <v>159</v>
      </c>
      <c r="B227" s="57"/>
      <c r="C227" s="57"/>
      <c r="D227" s="57"/>
      <c r="E227" s="57"/>
      <c r="F227" s="57"/>
      <c r="G227" s="57"/>
      <c r="H227" s="58"/>
      <c r="I227" s="57"/>
      <c r="L227" s="75"/>
    </row>
    <row r="228" spans="1:12" s="119" customFormat="1" x14ac:dyDescent="0.25">
      <c r="A228" s="117" t="s">
        <v>160</v>
      </c>
      <c r="B228" s="118">
        <v>0</v>
      </c>
      <c r="C228" s="118">
        <v>0</v>
      </c>
      <c r="D228" s="118">
        <v>0</v>
      </c>
      <c r="E228" s="118">
        <v>0</v>
      </c>
      <c r="F228" s="118">
        <v>156246.73000000001</v>
      </c>
      <c r="G228" s="118">
        <v>0</v>
      </c>
      <c r="H228" s="118">
        <v>600000</v>
      </c>
      <c r="I228" s="83">
        <f t="shared" ref="I228" si="73">+H228-C228-D228-E228-F228-G228</f>
        <v>443753.27</v>
      </c>
      <c r="J228" s="139" t="s">
        <v>91</v>
      </c>
      <c r="L228" s="120">
        <v>44628</v>
      </c>
    </row>
    <row r="229" spans="1:12" s="61" customFormat="1" x14ac:dyDescent="0.25">
      <c r="A229" s="54" t="s">
        <v>161</v>
      </c>
      <c r="B229" s="55">
        <f>SUM(B228)</f>
        <v>0</v>
      </c>
      <c r="C229" s="55">
        <f t="shared" ref="C229:H229" si="74">SUM(C228)</f>
        <v>0</v>
      </c>
      <c r="D229" s="55">
        <f t="shared" si="74"/>
        <v>0</v>
      </c>
      <c r="E229" s="55">
        <f t="shared" si="74"/>
        <v>0</v>
      </c>
      <c r="F229" s="55">
        <f t="shared" si="74"/>
        <v>156246.73000000001</v>
      </c>
      <c r="G229" s="55">
        <f t="shared" ref="G229" si="75">SUM(G228)</f>
        <v>0</v>
      </c>
      <c r="H229" s="55">
        <f t="shared" si="74"/>
        <v>600000</v>
      </c>
      <c r="I229" s="55">
        <f>SUM(I228)</f>
        <v>443753.27</v>
      </c>
      <c r="L229" s="76"/>
    </row>
    <row r="230" spans="1:12" s="53" customFormat="1" x14ac:dyDescent="0.25">
      <c r="A230" s="50"/>
      <c r="B230" s="51"/>
      <c r="C230" s="51"/>
      <c r="D230" s="51"/>
      <c r="E230" s="51"/>
      <c r="F230" s="51"/>
      <c r="G230" s="51"/>
      <c r="H230" s="52"/>
      <c r="I230" s="51"/>
      <c r="L230" s="74"/>
    </row>
    <row r="231" spans="1:12" s="59" customFormat="1" x14ac:dyDescent="0.25">
      <c r="A231" s="56" t="s">
        <v>162</v>
      </c>
      <c r="B231" s="57"/>
      <c r="C231" s="57"/>
      <c r="D231" s="57"/>
      <c r="E231" s="57"/>
      <c r="F231" s="57"/>
      <c r="G231" s="57"/>
      <c r="H231" s="58"/>
      <c r="I231" s="57"/>
      <c r="L231" s="75"/>
    </row>
    <row r="232" spans="1:12" s="53" customFormat="1" hidden="1" x14ac:dyDescent="0.25">
      <c r="A232" s="60" t="s">
        <v>163</v>
      </c>
      <c r="B232" s="51">
        <v>0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2">
        <v>0</v>
      </c>
      <c r="I232" s="51">
        <f t="shared" ref="I232:I234" si="76">+H232-C232-D232-E232-F232-G232</f>
        <v>0</v>
      </c>
      <c r="L232" s="74"/>
    </row>
    <row r="233" spans="1:12" s="119" customFormat="1" x14ac:dyDescent="0.25">
      <c r="A233" s="122" t="s">
        <v>164</v>
      </c>
      <c r="B233" s="118">
        <v>0</v>
      </c>
      <c r="C233" s="118">
        <v>69456.5</v>
      </c>
      <c r="D233" s="118">
        <v>0</v>
      </c>
      <c r="E233" s="118">
        <v>0</v>
      </c>
      <c r="F233" s="118">
        <v>13376.6</v>
      </c>
      <c r="G233" s="118">
        <v>0</v>
      </c>
      <c r="H233" s="118">
        <v>200000</v>
      </c>
      <c r="I233" s="83">
        <f t="shared" si="76"/>
        <v>117166.9</v>
      </c>
      <c r="J233" s="138" t="s">
        <v>91</v>
      </c>
      <c r="K233" s="119" t="s">
        <v>165</v>
      </c>
      <c r="L233" s="120">
        <v>44642</v>
      </c>
    </row>
    <row r="234" spans="1:12" s="53" customFormat="1" ht="14.25" hidden="1" customHeight="1" x14ac:dyDescent="0.25">
      <c r="A234" s="60" t="s">
        <v>39</v>
      </c>
      <c r="B234" s="51">
        <v>0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2">
        <v>0</v>
      </c>
      <c r="I234" s="51">
        <f t="shared" si="76"/>
        <v>0</v>
      </c>
      <c r="L234" s="74"/>
    </row>
    <row r="235" spans="1:12" s="61" customFormat="1" x14ac:dyDescent="0.25">
      <c r="A235" s="54" t="s">
        <v>166</v>
      </c>
      <c r="B235" s="55">
        <f t="shared" ref="B235:H235" si="77">SUM(B232:B234)</f>
        <v>0</v>
      </c>
      <c r="C235" s="55">
        <f t="shared" si="77"/>
        <v>69456.5</v>
      </c>
      <c r="D235" s="55">
        <f t="shared" si="77"/>
        <v>0</v>
      </c>
      <c r="E235" s="55">
        <f t="shared" si="77"/>
        <v>0</v>
      </c>
      <c r="F235" s="55">
        <f t="shared" si="77"/>
        <v>13376.6</v>
      </c>
      <c r="G235" s="55">
        <f t="shared" ref="G235" si="78">SUM(G232:G234)</f>
        <v>0</v>
      </c>
      <c r="H235" s="55">
        <f t="shared" si="77"/>
        <v>200000</v>
      </c>
      <c r="I235" s="55">
        <f>SUM(I232:I234)</f>
        <v>117166.9</v>
      </c>
      <c r="L235" s="76"/>
    </row>
    <row r="236" spans="1:12" s="53" customFormat="1" x14ac:dyDescent="0.25">
      <c r="A236" s="50"/>
      <c r="B236" s="51"/>
      <c r="C236" s="51"/>
      <c r="D236" s="51"/>
      <c r="E236" s="51"/>
      <c r="F236" s="51"/>
      <c r="G236" s="51"/>
      <c r="H236" s="52"/>
      <c r="I236" s="51"/>
      <c r="L236" s="74"/>
    </row>
    <row r="237" spans="1:12" s="53" customFormat="1" x14ac:dyDescent="0.25">
      <c r="A237" s="56" t="s">
        <v>167</v>
      </c>
      <c r="B237" s="51"/>
      <c r="C237" s="51"/>
      <c r="D237" s="51"/>
      <c r="E237" s="51"/>
      <c r="F237" s="51"/>
      <c r="G237" s="51"/>
      <c r="H237" s="52"/>
      <c r="I237" s="51"/>
      <c r="L237" s="74"/>
    </row>
    <row r="238" spans="1:12" s="53" customFormat="1" hidden="1" x14ac:dyDescent="0.25">
      <c r="A238" s="60" t="s">
        <v>163</v>
      </c>
      <c r="B238" s="51">
        <v>0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2">
        <v>0</v>
      </c>
      <c r="I238" s="51">
        <f t="shared" ref="I238:I243" si="79">+H238-C238-D238-E238-F238-G238</f>
        <v>0</v>
      </c>
      <c r="L238" s="74"/>
    </row>
    <row r="239" spans="1:12" s="53" customFormat="1" hidden="1" x14ac:dyDescent="0.25">
      <c r="A239" s="60" t="s">
        <v>36</v>
      </c>
      <c r="B239" s="51">
        <v>0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2">
        <v>0</v>
      </c>
      <c r="I239" s="51">
        <f t="shared" si="79"/>
        <v>0</v>
      </c>
      <c r="L239" s="74"/>
    </row>
    <row r="240" spans="1:12" s="53" customFormat="1" x14ac:dyDescent="0.25">
      <c r="A240" s="62" t="s">
        <v>168</v>
      </c>
      <c r="B240" s="51">
        <v>0</v>
      </c>
      <c r="C240" s="51">
        <f>774991.31-174987</f>
        <v>600004.31000000006</v>
      </c>
      <c r="D240" s="51">
        <v>73719.839999999997</v>
      </c>
      <c r="E240" s="51">
        <v>52504.55</v>
      </c>
      <c r="F240" s="51">
        <v>0</v>
      </c>
      <c r="G240" s="51">
        <v>0</v>
      </c>
      <c r="H240" s="52">
        <v>673157</v>
      </c>
      <c r="I240" s="51">
        <f t="shared" si="79"/>
        <v>-53071.700000000055</v>
      </c>
      <c r="J240" s="53" t="s">
        <v>33</v>
      </c>
      <c r="K240" s="53" t="s">
        <v>34</v>
      </c>
      <c r="L240" s="4" t="s">
        <v>211</v>
      </c>
    </row>
    <row r="241" spans="1:12" s="53" customFormat="1" x14ac:dyDescent="0.25">
      <c r="A241" s="62" t="s">
        <v>169</v>
      </c>
      <c r="B241" s="51">
        <v>0</v>
      </c>
      <c r="C241" s="51">
        <v>174987</v>
      </c>
      <c r="D241" s="51">
        <v>0</v>
      </c>
      <c r="E241" s="51">
        <v>0</v>
      </c>
      <c r="F241" s="51">
        <v>0</v>
      </c>
      <c r="G241" s="51">
        <v>0</v>
      </c>
      <c r="H241" s="52">
        <v>174987</v>
      </c>
      <c r="I241" s="51">
        <f t="shared" si="79"/>
        <v>0</v>
      </c>
      <c r="J241" s="53" t="s">
        <v>33</v>
      </c>
      <c r="K241" s="53" t="s">
        <v>34</v>
      </c>
      <c r="L241" s="4" t="s">
        <v>211</v>
      </c>
    </row>
    <row r="242" spans="1:12" s="53" customFormat="1" x14ac:dyDescent="0.25">
      <c r="A242" s="62" t="s">
        <v>170</v>
      </c>
      <c r="B242" s="51">
        <v>0</v>
      </c>
      <c r="C242" s="51">
        <f>2475+1495.31+4537.5+60434</f>
        <v>68941.81</v>
      </c>
      <c r="D242" s="51">
        <v>0</v>
      </c>
      <c r="E242" s="51">
        <v>0</v>
      </c>
      <c r="F242" s="51">
        <v>0</v>
      </c>
      <c r="G242" s="51">
        <v>0</v>
      </c>
      <c r="H242" s="52">
        <v>69509</v>
      </c>
      <c r="I242" s="51">
        <f t="shared" si="79"/>
        <v>567.19000000000233</v>
      </c>
      <c r="J242" s="53" t="s">
        <v>33</v>
      </c>
      <c r="K242" s="53" t="s">
        <v>34</v>
      </c>
      <c r="L242" s="4" t="s">
        <v>211</v>
      </c>
    </row>
    <row r="243" spans="1:12" s="119" customFormat="1" x14ac:dyDescent="0.25">
      <c r="A243" s="122" t="s">
        <v>171</v>
      </c>
      <c r="B243" s="118">
        <v>0</v>
      </c>
      <c r="C243" s="118">
        <v>0</v>
      </c>
      <c r="D243" s="118">
        <v>0</v>
      </c>
      <c r="E243" s="118">
        <v>120762.96</v>
      </c>
      <c r="F243" s="118">
        <v>273354.61</v>
      </c>
      <c r="G243" s="118">
        <v>204043.3</v>
      </c>
      <c r="H243" s="118">
        <v>800000</v>
      </c>
      <c r="I243" s="118">
        <f t="shared" si="79"/>
        <v>201839.13000000006</v>
      </c>
      <c r="J243" s="138" t="s">
        <v>91</v>
      </c>
      <c r="L243" s="120">
        <v>45349</v>
      </c>
    </row>
    <row r="244" spans="1:12" s="63" customFormat="1" x14ac:dyDescent="0.25">
      <c r="A244" s="54" t="s">
        <v>173</v>
      </c>
      <c r="B244" s="55">
        <f>SUM(B238:B243)</f>
        <v>0</v>
      </c>
      <c r="C244" s="55">
        <f t="shared" ref="C244:H244" si="80">SUM(C238:C243)</f>
        <v>843933.12000000011</v>
      </c>
      <c r="D244" s="55">
        <f t="shared" si="80"/>
        <v>73719.839999999997</v>
      </c>
      <c r="E244" s="55">
        <f t="shared" si="80"/>
        <v>173267.51</v>
      </c>
      <c r="F244" s="55">
        <f t="shared" si="80"/>
        <v>273354.61</v>
      </c>
      <c r="G244" s="55">
        <f t="shared" ref="G244" si="81">SUM(G238:G243)</f>
        <v>204043.3</v>
      </c>
      <c r="H244" s="55">
        <f t="shared" si="80"/>
        <v>1717653</v>
      </c>
      <c r="I244" s="55">
        <f>SUM(I238:I243)</f>
        <v>149334.62</v>
      </c>
      <c r="L244" s="77"/>
    </row>
    <row r="245" spans="1:12" s="53" customFormat="1" x14ac:dyDescent="0.25">
      <c r="B245" s="51"/>
      <c r="C245" s="51"/>
      <c r="D245" s="51"/>
      <c r="E245" s="51"/>
      <c r="F245" s="51"/>
      <c r="G245" s="51"/>
      <c r="H245" s="52"/>
      <c r="I245" s="51"/>
      <c r="L245" s="74"/>
    </row>
    <row r="246" spans="1:12" s="59" customFormat="1" x14ac:dyDescent="0.25">
      <c r="A246" s="56" t="s">
        <v>174</v>
      </c>
      <c r="B246" s="57"/>
      <c r="C246" s="57"/>
      <c r="D246" s="57"/>
      <c r="E246" s="57"/>
      <c r="F246" s="57"/>
      <c r="G246" s="57"/>
      <c r="H246" s="58"/>
      <c r="I246" s="57"/>
      <c r="L246" s="75"/>
    </row>
    <row r="247" spans="1:12" s="119" customFormat="1" x14ac:dyDescent="0.25">
      <c r="A247" s="122" t="s">
        <v>175</v>
      </c>
      <c r="B247" s="118">
        <v>0</v>
      </c>
      <c r="C247" s="118">
        <v>0</v>
      </c>
      <c r="D247" s="118">
        <v>0</v>
      </c>
      <c r="E247" s="118">
        <v>0</v>
      </c>
      <c r="F247" s="118">
        <v>0</v>
      </c>
      <c r="G247" s="118">
        <v>0</v>
      </c>
      <c r="H247" s="118">
        <v>100000</v>
      </c>
      <c r="I247" s="118">
        <f t="shared" ref="I247:I251" si="82">+H247-C247-D247-E247-F247-G247</f>
        <v>100000</v>
      </c>
      <c r="J247" s="138" t="s">
        <v>91</v>
      </c>
      <c r="L247" s="120">
        <v>45468</v>
      </c>
    </row>
    <row r="248" spans="1:12" s="119" customFormat="1" x14ac:dyDescent="0.25">
      <c r="A248" s="122" t="s">
        <v>176</v>
      </c>
      <c r="B248" s="118">
        <v>0</v>
      </c>
      <c r="C248" s="118">
        <v>0</v>
      </c>
      <c r="D248" s="118">
        <v>0</v>
      </c>
      <c r="E248" s="118">
        <v>0</v>
      </c>
      <c r="F248" s="118">
        <v>203240</v>
      </c>
      <c r="G248" s="118">
        <v>16360</v>
      </c>
      <c r="H248" s="118">
        <v>120000</v>
      </c>
      <c r="I248" s="118">
        <f t="shared" si="82"/>
        <v>-99600</v>
      </c>
      <c r="J248" s="138" t="s">
        <v>91</v>
      </c>
      <c r="L248" s="120">
        <v>45349</v>
      </c>
    </row>
    <row r="249" spans="1:12" s="53" customFormat="1" x14ac:dyDescent="0.25">
      <c r="A249" s="62" t="s">
        <v>177</v>
      </c>
      <c r="B249" s="51">
        <v>0</v>
      </c>
      <c r="C249" s="51">
        <v>0</v>
      </c>
      <c r="D249" s="51">
        <v>3626</v>
      </c>
      <c r="E249" s="51">
        <v>815435</v>
      </c>
      <c r="F249" s="51">
        <v>0</v>
      </c>
      <c r="G249" s="51"/>
      <c r="H249" s="52">
        <v>816832</v>
      </c>
      <c r="I249" s="51">
        <f t="shared" si="82"/>
        <v>-2229</v>
      </c>
      <c r="J249" s="53" t="s">
        <v>33</v>
      </c>
      <c r="K249" s="51" t="s">
        <v>34</v>
      </c>
      <c r="L249" s="81">
        <v>44614</v>
      </c>
    </row>
    <row r="250" spans="1:12" s="119" customFormat="1" x14ac:dyDescent="0.25">
      <c r="A250" s="122" t="s">
        <v>178</v>
      </c>
      <c r="B250" s="118">
        <v>0</v>
      </c>
      <c r="C250" s="118">
        <v>0</v>
      </c>
      <c r="D250" s="118">
        <v>0</v>
      </c>
      <c r="E250" s="118">
        <v>0</v>
      </c>
      <c r="F250" s="118">
        <v>50000</v>
      </c>
      <c r="G250" s="118">
        <v>60598</v>
      </c>
      <c r="H250" s="118">
        <v>70000</v>
      </c>
      <c r="I250" s="118">
        <f t="shared" si="82"/>
        <v>-40598</v>
      </c>
      <c r="J250" s="138" t="s">
        <v>91</v>
      </c>
      <c r="K250" s="118"/>
      <c r="L250" s="120">
        <v>45349</v>
      </c>
    </row>
    <row r="251" spans="1:12" s="119" customFormat="1" x14ac:dyDescent="0.25">
      <c r="A251" s="122" t="s">
        <v>179</v>
      </c>
      <c r="B251" s="118"/>
      <c r="C251" s="118"/>
      <c r="D251" s="118"/>
      <c r="E251" s="118"/>
      <c r="F251" s="118">
        <v>70155.45</v>
      </c>
      <c r="G251" s="118">
        <v>30312.85</v>
      </c>
      <c r="H251" s="118">
        <v>100000</v>
      </c>
      <c r="I251" s="118">
        <f t="shared" si="82"/>
        <v>-468.29999999999563</v>
      </c>
      <c r="J251" s="138" t="s">
        <v>91</v>
      </c>
      <c r="K251" s="118"/>
      <c r="L251" s="120">
        <v>45349</v>
      </c>
    </row>
    <row r="252" spans="1:12" s="61" customFormat="1" x14ac:dyDescent="0.25">
      <c r="A252" s="54" t="s">
        <v>180</v>
      </c>
      <c r="B252" s="55">
        <f>SUM(B247:B250)</f>
        <v>0</v>
      </c>
      <c r="C252" s="55">
        <f t="shared" ref="C252:G252" si="83">SUM(C247:C251)</f>
        <v>0</v>
      </c>
      <c r="D252" s="55">
        <f t="shared" si="83"/>
        <v>3626</v>
      </c>
      <c r="E252" s="55">
        <f t="shared" si="83"/>
        <v>815435</v>
      </c>
      <c r="F252" s="55">
        <f t="shared" si="83"/>
        <v>323395.45</v>
      </c>
      <c r="G252" s="55">
        <f t="shared" si="83"/>
        <v>107270.85</v>
      </c>
      <c r="H252" s="55">
        <f>SUM(H247:H251)</f>
        <v>1206832</v>
      </c>
      <c r="I252" s="55">
        <f>SUM(I247:I251)</f>
        <v>-42895.299999999996</v>
      </c>
      <c r="K252" s="61">
        <f>SUM(K248:K250)</f>
        <v>0</v>
      </c>
      <c r="L252" s="76"/>
    </row>
    <row r="253" spans="1:12" s="53" customFormat="1" x14ac:dyDescent="0.25">
      <c r="A253" s="50"/>
      <c r="B253" s="51"/>
      <c r="C253" s="51"/>
      <c r="D253" s="51"/>
      <c r="E253" s="51"/>
      <c r="F253" s="51"/>
      <c r="G253" s="51"/>
      <c r="H253" s="52"/>
      <c r="I253" s="51"/>
      <c r="L253" s="74"/>
    </row>
    <row r="254" spans="1:12" s="53" customFormat="1" x14ac:dyDescent="0.25">
      <c r="A254" s="56" t="s">
        <v>181</v>
      </c>
      <c r="B254" s="51">
        <v>0</v>
      </c>
      <c r="C254" s="51"/>
      <c r="D254" s="51"/>
      <c r="E254" s="51"/>
      <c r="F254" s="51"/>
      <c r="G254" s="51"/>
      <c r="H254" s="52"/>
      <c r="I254" s="51"/>
      <c r="L254" s="74"/>
    </row>
    <row r="255" spans="1:12" x14ac:dyDescent="0.25">
      <c r="A255" s="49" t="s">
        <v>182</v>
      </c>
      <c r="B255" s="21">
        <v>0</v>
      </c>
      <c r="C255" s="21">
        <v>39450</v>
      </c>
      <c r="D255" s="21">
        <v>0</v>
      </c>
      <c r="E255" s="21">
        <v>0</v>
      </c>
      <c r="F255" s="21">
        <v>0</v>
      </c>
      <c r="G255" s="21">
        <v>0</v>
      </c>
      <c r="H255" s="38">
        <v>39450</v>
      </c>
      <c r="I255" s="21">
        <f t="shared" ref="I255:I258" si="84">+H255-C255-D255-E255-F255-G255</f>
        <v>0</v>
      </c>
      <c r="J255" t="s">
        <v>33</v>
      </c>
      <c r="K255" t="s">
        <v>34</v>
      </c>
      <c r="L255" s="4" t="s">
        <v>211</v>
      </c>
    </row>
    <row r="256" spans="1:12" x14ac:dyDescent="0.25">
      <c r="A256" s="49" t="s">
        <v>183</v>
      </c>
      <c r="B256" s="21">
        <v>0</v>
      </c>
      <c r="C256" s="21">
        <v>175390.38</v>
      </c>
      <c r="D256" s="21">
        <v>0</v>
      </c>
      <c r="E256" s="21">
        <v>0</v>
      </c>
      <c r="F256" s="21">
        <v>0</v>
      </c>
      <c r="G256" s="21">
        <v>0</v>
      </c>
      <c r="H256" s="38">
        <v>175390</v>
      </c>
      <c r="I256" s="21">
        <f t="shared" si="84"/>
        <v>-0.38000000000465661</v>
      </c>
      <c r="J256" t="s">
        <v>33</v>
      </c>
      <c r="K256" t="s">
        <v>34</v>
      </c>
      <c r="L256" s="4" t="s">
        <v>211</v>
      </c>
    </row>
    <row r="257" spans="1:12" x14ac:dyDescent="0.25">
      <c r="A257" s="49" t="s">
        <v>184</v>
      </c>
      <c r="B257" s="21">
        <v>0</v>
      </c>
      <c r="C257" s="21">
        <v>0</v>
      </c>
      <c r="D257" s="21">
        <v>194850</v>
      </c>
      <c r="E257" s="21">
        <v>0</v>
      </c>
      <c r="F257" s="21">
        <v>0</v>
      </c>
      <c r="G257" s="21">
        <v>0</v>
      </c>
      <c r="H257" s="38">
        <v>194850</v>
      </c>
      <c r="I257" s="21">
        <f t="shared" si="84"/>
        <v>0</v>
      </c>
      <c r="J257" t="s">
        <v>33</v>
      </c>
      <c r="K257" t="s">
        <v>34</v>
      </c>
      <c r="L257" s="4" t="s">
        <v>211</v>
      </c>
    </row>
    <row r="258" spans="1:12" hidden="1" x14ac:dyDescent="0.25">
      <c r="A258" s="7" t="s">
        <v>39</v>
      </c>
      <c r="B258" s="21">
        <v>0</v>
      </c>
      <c r="C258" s="21"/>
      <c r="D258" s="21">
        <v>0</v>
      </c>
      <c r="E258" s="21">
        <v>0</v>
      </c>
      <c r="F258" s="21">
        <v>0</v>
      </c>
      <c r="G258" s="21">
        <v>0</v>
      </c>
      <c r="H258" s="38">
        <v>0</v>
      </c>
      <c r="I258" s="21">
        <f t="shared" si="84"/>
        <v>0</v>
      </c>
    </row>
    <row r="259" spans="1:12" s="18" customFormat="1" x14ac:dyDescent="0.25">
      <c r="A259" s="32" t="s">
        <v>185</v>
      </c>
      <c r="B259" s="33">
        <f>SUM(B254:B258)</f>
        <v>0</v>
      </c>
      <c r="C259" s="33">
        <f t="shared" ref="C259:I259" si="85">SUM(C254:C258)</f>
        <v>214840.38</v>
      </c>
      <c r="D259" s="33">
        <f t="shared" si="85"/>
        <v>194850</v>
      </c>
      <c r="E259" s="33">
        <f t="shared" si="85"/>
        <v>0</v>
      </c>
      <c r="F259" s="33">
        <f t="shared" si="85"/>
        <v>0</v>
      </c>
      <c r="G259" s="33">
        <f t="shared" ref="G259" si="86">SUM(G254:G258)</f>
        <v>0</v>
      </c>
      <c r="H259" s="33">
        <f t="shared" si="85"/>
        <v>409690</v>
      </c>
      <c r="I259" s="33">
        <f t="shared" si="85"/>
        <v>-0.38000000000465661</v>
      </c>
      <c r="L259" s="69"/>
    </row>
    <row r="260" spans="1:12" x14ac:dyDescent="0.25">
      <c r="A260" s="6"/>
      <c r="B260" s="21"/>
      <c r="C260" s="21"/>
      <c r="D260" s="21"/>
      <c r="E260" s="21"/>
      <c r="F260" s="21"/>
      <c r="G260" s="21"/>
      <c r="H260" s="38"/>
      <c r="I260" s="21"/>
    </row>
    <row r="261" spans="1:12" x14ac:dyDescent="0.25">
      <c r="A261" s="10" t="s">
        <v>186</v>
      </c>
      <c r="B261" s="21">
        <v>0</v>
      </c>
      <c r="C261" s="21"/>
      <c r="D261" s="21"/>
      <c r="E261" s="21"/>
      <c r="F261" s="21"/>
      <c r="G261" s="21"/>
      <c r="H261" s="38"/>
      <c r="I261" s="21"/>
    </row>
    <row r="262" spans="1:12" hidden="1" x14ac:dyDescent="0.25">
      <c r="A262" s="7" t="s">
        <v>187</v>
      </c>
      <c r="B262" s="21">
        <v>0</v>
      </c>
      <c r="C262" s="21">
        <v>0</v>
      </c>
      <c r="D262" s="21">
        <v>0</v>
      </c>
      <c r="E262" s="21">
        <v>0</v>
      </c>
      <c r="F262" s="21"/>
      <c r="G262" s="21">
        <v>0</v>
      </c>
      <c r="H262" s="38">
        <v>0</v>
      </c>
      <c r="I262" s="21">
        <f t="shared" ref="I262:I265" si="87">+H262-C262-D262-E262-F262-G262</f>
        <v>0</v>
      </c>
    </row>
    <row r="263" spans="1:12" x14ac:dyDescent="0.25">
      <c r="A263" s="7" t="s">
        <v>188</v>
      </c>
      <c r="B263" s="21">
        <v>0</v>
      </c>
      <c r="C263" s="21">
        <v>0</v>
      </c>
      <c r="D263" s="21">
        <v>0</v>
      </c>
      <c r="E263" s="21">
        <v>0</v>
      </c>
      <c r="F263" s="21">
        <v>125000</v>
      </c>
      <c r="G263" s="21">
        <v>0</v>
      </c>
      <c r="H263" s="38">
        <v>125000</v>
      </c>
      <c r="I263" s="21">
        <f t="shared" si="87"/>
        <v>0</v>
      </c>
      <c r="J263" t="s">
        <v>216</v>
      </c>
      <c r="L263" s="73">
        <v>45531</v>
      </c>
    </row>
    <row r="264" spans="1:12" s="125" customFormat="1" x14ac:dyDescent="0.25">
      <c r="A264" s="123" t="s">
        <v>213</v>
      </c>
      <c r="B264" s="124">
        <v>0</v>
      </c>
      <c r="C264" s="124">
        <v>0</v>
      </c>
      <c r="D264" s="124">
        <v>0</v>
      </c>
      <c r="E264" s="124">
        <v>500000</v>
      </c>
      <c r="F264" s="124">
        <v>140104</v>
      </c>
      <c r="G264" s="124">
        <v>0</v>
      </c>
      <c r="H264" s="38">
        <f>500000+140104</f>
        <v>640104</v>
      </c>
      <c r="I264" s="124">
        <f t="shared" si="87"/>
        <v>0</v>
      </c>
      <c r="J264" s="125" t="s">
        <v>216</v>
      </c>
      <c r="L264" s="126" t="s">
        <v>190</v>
      </c>
    </row>
    <row r="265" spans="1:12" s="125" customFormat="1" ht="30" x14ac:dyDescent="0.25">
      <c r="A265" s="123" t="s">
        <v>214</v>
      </c>
      <c r="B265" s="124">
        <v>0</v>
      </c>
      <c r="C265" s="124">
        <v>0</v>
      </c>
      <c r="D265" s="124">
        <v>0</v>
      </c>
      <c r="E265" s="124">
        <v>100000</v>
      </c>
      <c r="F265" s="124">
        <v>500000</v>
      </c>
      <c r="G265" s="124">
        <v>0</v>
      </c>
      <c r="H265" s="38">
        <f>100000+500000</f>
        <v>600000</v>
      </c>
      <c r="I265" s="124">
        <f t="shared" si="87"/>
        <v>0</v>
      </c>
      <c r="J265" s="125" t="s">
        <v>216</v>
      </c>
      <c r="L265" s="127" t="s">
        <v>215</v>
      </c>
    </row>
    <row r="266" spans="1:12" s="18" customFormat="1" x14ac:dyDescent="0.25">
      <c r="A266" s="32" t="s">
        <v>192</v>
      </c>
      <c r="B266" s="33">
        <f>SUM(B261:B265)</f>
        <v>0</v>
      </c>
      <c r="C266" s="33">
        <f t="shared" ref="C266:I266" si="88">SUM(C261:C265)</f>
        <v>0</v>
      </c>
      <c r="D266" s="33">
        <f t="shared" si="88"/>
        <v>0</v>
      </c>
      <c r="E266" s="33">
        <f t="shared" si="88"/>
        <v>600000</v>
      </c>
      <c r="F266" s="33">
        <f t="shared" si="88"/>
        <v>765104</v>
      </c>
      <c r="G266" s="33">
        <f t="shared" ref="G266" si="89">SUM(G261:G265)</f>
        <v>0</v>
      </c>
      <c r="H266" s="33">
        <f t="shared" si="88"/>
        <v>1365104</v>
      </c>
      <c r="I266" s="33">
        <f t="shared" si="88"/>
        <v>0</v>
      </c>
      <c r="L266" s="69"/>
    </row>
    <row r="267" spans="1:12" x14ac:dyDescent="0.25">
      <c r="A267" s="6"/>
      <c r="B267" s="21"/>
      <c r="C267" s="21"/>
      <c r="D267" s="21"/>
      <c r="E267" s="21"/>
      <c r="F267" s="21"/>
      <c r="G267" s="21"/>
      <c r="H267" s="38"/>
      <c r="I267" s="21"/>
    </row>
    <row r="268" spans="1:12" s="20" customFormat="1" ht="15.75" x14ac:dyDescent="0.25">
      <c r="A268" s="41" t="s">
        <v>193</v>
      </c>
      <c r="B268" s="42">
        <f>+B266+B259+B252+B244+B235+B229+B215+B197+B179+B170+B166+B148+B139+B135+B131+B119+B103+B81+B77+B61+B29</f>
        <v>0</v>
      </c>
      <c r="C268" s="42">
        <f>+C266+C259+C252+C244+C235+C229+C215+C197+C179+C170+C166+C148+C139+C135+C131+C119+C103+C81+C77+C61+C29</f>
        <v>1832358.4</v>
      </c>
      <c r="D268" s="42">
        <f>+D266+D259+D252+D244+D235+D229+D215+D197+D179+D170+D166+D148+D139+D135+D131+D119+D103+D81+D77+D61+D29</f>
        <v>5460781.6799999997</v>
      </c>
      <c r="E268" s="42">
        <f>+E266+E259+E252+E244+E235+E229+E215+E197+E179+E170+E166+E148+E139+E135+E131+E119+E103+E81+E77+E61+E29</f>
        <v>3747822.74</v>
      </c>
      <c r="F268" s="42">
        <f>+F266+F259+F252+F244+F235+F229+F215+F197+F179+F170+F166+F148+F139+F135+F131+F119+F103+F81+F77+F61+F29</f>
        <v>1831722.1900000002</v>
      </c>
      <c r="G268" s="42">
        <f>+G266+G259+G252+G244+G235+G229+G215+G197+G179+G170+G166+G148+G139+G135+G131+G119+G103+G81+G77+G61+G29+G219</f>
        <v>785353.25</v>
      </c>
      <c r="H268" s="42">
        <f>+H266+H259+H252+H244+H235+H229+H224+H219+H215+H197+H179+H170+H166+H148+H139+H135+H131+H119+H103+H81+H77+H61+H29</f>
        <v>15463451</v>
      </c>
      <c r="I268" s="42">
        <f>+I266+I259+I252+I244+I235+I229+I215+I197+I179+I170+I166+I148+I139+I135+I131+I119+I103+I81+I77+I61+I29+I219+I224</f>
        <v>1805412.7400000002</v>
      </c>
      <c r="L268" s="78"/>
    </row>
    <row r="269" spans="1:12" ht="24" customHeight="1" x14ac:dyDescent="0.25">
      <c r="A269" s="131" t="s">
        <v>217</v>
      </c>
      <c r="B269" s="83"/>
      <c r="C269" s="83"/>
      <c r="D269" s="83"/>
      <c r="E269" s="83"/>
      <c r="F269" s="83"/>
      <c r="G269" s="83"/>
      <c r="H269" s="132">
        <f>SUM(C268:G268)</f>
        <v>13658038.26</v>
      </c>
      <c r="I269" s="83"/>
      <c r="L269" s="130"/>
    </row>
    <row r="270" spans="1:12" hidden="1" x14ac:dyDescent="0.25">
      <c r="A270" s="24" t="s">
        <v>194</v>
      </c>
      <c r="B270" s="21">
        <v>0</v>
      </c>
      <c r="C270" s="21">
        <v>1832358</v>
      </c>
      <c r="D270" s="21">
        <v>5460782</v>
      </c>
      <c r="E270" s="21">
        <v>3747824</v>
      </c>
      <c r="F270" s="21">
        <v>352679</v>
      </c>
      <c r="G270" s="21">
        <v>730477</v>
      </c>
      <c r="H270" s="38">
        <v>14288345</v>
      </c>
      <c r="I270" s="21"/>
    </row>
    <row r="271" spans="1:12" hidden="1" x14ac:dyDescent="0.25">
      <c r="I271" s="21"/>
    </row>
    <row r="272" spans="1:12" hidden="1" x14ac:dyDescent="0.25">
      <c r="A272" s="24" t="s">
        <v>195</v>
      </c>
      <c r="C272" s="21">
        <f>+C268-C270</f>
        <v>0.39999999990686774</v>
      </c>
      <c r="D272" s="21">
        <f t="shared" ref="D272:H272" si="90">+D268-D270</f>
        <v>-0.32000000029802322</v>
      </c>
      <c r="E272" s="21">
        <f t="shared" si="90"/>
        <v>-1.2599999997764826</v>
      </c>
      <c r="F272" s="21">
        <f t="shared" si="90"/>
        <v>1479043.1900000002</v>
      </c>
      <c r="G272" s="21">
        <f t="shared" ref="G272" si="91">+G268-G270</f>
        <v>54876.25</v>
      </c>
      <c r="H272" s="38">
        <f t="shared" si="90"/>
        <v>1175106</v>
      </c>
      <c r="I272" s="21"/>
    </row>
    <row r="273" spans="1:9" hidden="1" x14ac:dyDescent="0.25">
      <c r="A273" s="40"/>
      <c r="I273" s="21"/>
    </row>
    <row r="274" spans="1:9" x14ac:dyDescent="0.25">
      <c r="A274" s="45" t="s">
        <v>196</v>
      </c>
      <c r="B274" s="28"/>
      <c r="C274" s="28"/>
      <c r="D274" s="28"/>
      <c r="E274" s="28"/>
      <c r="F274" s="28"/>
      <c r="G274" s="28"/>
      <c r="H274" s="37">
        <f>+H268+H18</f>
        <v>0</v>
      </c>
      <c r="I274" s="38"/>
    </row>
    <row r="275" spans="1:9" x14ac:dyDescent="0.25">
      <c r="H275"/>
      <c r="I275" s="21"/>
    </row>
    <row r="276" spans="1:9" x14ac:dyDescent="0.25">
      <c r="H276"/>
    </row>
    <row r="277" spans="1:9" x14ac:dyDescent="0.25">
      <c r="G277" t="s">
        <v>218</v>
      </c>
      <c r="H277" s="38">
        <f>+H268-H269</f>
        <v>1805412.7400000002</v>
      </c>
    </row>
    <row r="278" spans="1:9" x14ac:dyDescent="0.25">
      <c r="G278" t="s">
        <v>219</v>
      </c>
      <c r="H278" s="38">
        <f>+H277-I268</f>
        <v>0</v>
      </c>
    </row>
  </sheetData>
  <mergeCells count="1">
    <mergeCell ref="C1:J1"/>
  </mergeCells>
  <pageMargins left="0.25" right="0.25" top="0.75" bottom="0.75" header="0.3" footer="0.3"/>
  <pageSetup scale="50" fitToHeight="0" orientation="portrait" r:id="rId1"/>
  <headerFooter>
    <oddFooter>&amp;C&amp;P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18CA3-C9E8-437B-83CF-9F9EDA56346D}">
  <sheetPr>
    <tabColor theme="3" tint="0.749992370372631"/>
    <pageSetUpPr fitToPage="1"/>
  </sheetPr>
  <dimension ref="A1:H247"/>
  <sheetViews>
    <sheetView view="pageBreakPreview" zoomScale="140" zoomScaleNormal="120" zoomScaleSheetLayoutView="140" workbookViewId="0">
      <pane xSplit="1" ySplit="5" topLeftCell="B271" activePane="bottomRight" state="frozen"/>
      <selection pane="topRight" activeCell="B1" sqref="B1"/>
      <selection pane="bottomLeft" activeCell="A6" sqref="A6"/>
      <selection pane="bottomRight" activeCell="B184" sqref="B184"/>
    </sheetView>
  </sheetViews>
  <sheetFormatPr defaultRowHeight="15" x14ac:dyDescent="0.25"/>
  <cols>
    <col min="1" max="1" width="46.140625" customWidth="1"/>
    <col min="2" max="2" width="21.42578125" customWidth="1"/>
    <col min="3" max="4" width="17.5703125" customWidth="1"/>
    <col min="5" max="5" width="15.5703125" customWidth="1"/>
    <col min="6" max="6" width="15.7109375" customWidth="1"/>
    <col min="7" max="7" width="13" bestFit="1" customWidth="1"/>
    <col min="8" max="8" width="14.140625" customWidth="1"/>
    <col min="9" max="9" width="12" bestFit="1" customWidth="1"/>
    <col min="10" max="10" width="19.5703125" bestFit="1" customWidth="1"/>
  </cols>
  <sheetData>
    <row r="1" spans="1:8" x14ac:dyDescent="0.25">
      <c r="A1" s="9" t="s">
        <v>197</v>
      </c>
      <c r="B1" s="1" t="s" vm="1">
        <v>1</v>
      </c>
    </row>
    <row r="2" spans="1:8" x14ac:dyDescent="0.25">
      <c r="A2" s="9" t="s">
        <v>198</v>
      </c>
      <c r="B2" t="s" vm="2">
        <v>199</v>
      </c>
    </row>
    <row r="4" spans="1:8" ht="24" hidden="1" customHeight="1" x14ac:dyDescent="0.25">
      <c r="A4" s="2"/>
      <c r="B4" s="8" t="s">
        <v>3</v>
      </c>
      <c r="C4" s="2"/>
      <c r="D4" s="2"/>
      <c r="E4" s="2"/>
      <c r="F4" s="2"/>
      <c r="G4" s="2"/>
      <c r="H4" s="2"/>
    </row>
    <row r="5" spans="1:8" ht="45" x14ac:dyDescent="0.25">
      <c r="A5" s="8" t="s">
        <v>200</v>
      </c>
      <c r="B5" s="3" t="s">
        <v>5</v>
      </c>
      <c r="C5" s="3" t="s">
        <v>6</v>
      </c>
      <c r="D5" s="3" t="s">
        <v>7</v>
      </c>
      <c r="E5" s="3" t="s">
        <v>201</v>
      </c>
      <c r="F5" s="3" t="s">
        <v>10</v>
      </c>
      <c r="G5" s="3" t="s">
        <v>202</v>
      </c>
      <c r="H5" s="3" t="s">
        <v>203</v>
      </c>
    </row>
    <row r="6" spans="1:8" x14ac:dyDescent="0.25">
      <c r="A6" s="4" t="s">
        <v>16</v>
      </c>
      <c r="B6" s="5"/>
      <c r="C6" s="5"/>
      <c r="D6" s="5"/>
      <c r="E6" s="5"/>
      <c r="F6" s="5"/>
      <c r="G6" s="5"/>
      <c r="H6" s="5"/>
    </row>
    <row r="7" spans="1:8" x14ac:dyDescent="0.25">
      <c r="A7" s="6" t="s">
        <v>17</v>
      </c>
      <c r="B7" s="5"/>
      <c r="C7" s="5"/>
      <c r="D7" s="5"/>
      <c r="E7" s="5"/>
      <c r="F7" s="5"/>
      <c r="G7" s="5"/>
      <c r="H7" s="5"/>
    </row>
    <row r="8" spans="1:8" x14ac:dyDescent="0.25">
      <c r="A8" s="7" t="s">
        <v>18</v>
      </c>
      <c r="B8" s="5">
        <v>0</v>
      </c>
      <c r="C8" s="5">
        <v>-1832358</v>
      </c>
      <c r="D8" s="5">
        <v>-5460187.1200000001</v>
      </c>
      <c r="E8" s="5">
        <v>-8170905.8799999999</v>
      </c>
      <c r="F8" s="5">
        <v>0</v>
      </c>
      <c r="G8" s="5">
        <v>-4993809</v>
      </c>
      <c r="H8" s="5">
        <v>0</v>
      </c>
    </row>
    <row r="9" spans="1:8" x14ac:dyDescent="0.25">
      <c r="A9" s="7" t="s">
        <v>20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</row>
    <row r="10" spans="1:8" x14ac:dyDescent="0.25">
      <c r="A10" s="6" t="s">
        <v>21</v>
      </c>
      <c r="B10" s="5">
        <v>0</v>
      </c>
      <c r="C10" s="5">
        <v>-1832358</v>
      </c>
      <c r="D10" s="5">
        <v>-5460187.1200000001</v>
      </c>
      <c r="E10" s="5">
        <v>-8170905.8799999999</v>
      </c>
      <c r="F10" s="5">
        <v>0</v>
      </c>
      <c r="G10" s="5">
        <v>-4993809</v>
      </c>
      <c r="H10" s="5">
        <v>0</v>
      </c>
    </row>
    <row r="11" spans="1:8" x14ac:dyDescent="0.25">
      <c r="A11" s="6"/>
      <c r="B11" s="5"/>
      <c r="C11" s="5"/>
      <c r="D11" s="5"/>
      <c r="E11" s="5"/>
      <c r="F11" s="5"/>
      <c r="G11" s="5"/>
      <c r="H11" s="5"/>
    </row>
    <row r="12" spans="1:8" x14ac:dyDescent="0.25">
      <c r="A12" s="6" t="s">
        <v>22</v>
      </c>
      <c r="B12" s="5"/>
      <c r="C12" s="5"/>
      <c r="D12" s="5"/>
      <c r="E12" s="5"/>
      <c r="F12" s="5"/>
      <c r="G12" s="5"/>
      <c r="H12" s="5"/>
    </row>
    <row r="13" spans="1:8" x14ac:dyDescent="0.25">
      <c r="A13" s="7" t="s">
        <v>23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</row>
    <row r="14" spans="1:8" x14ac:dyDescent="0.25">
      <c r="A14" s="6" t="s">
        <v>24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</row>
    <row r="15" spans="1:8" x14ac:dyDescent="0.25">
      <c r="A15" s="6"/>
      <c r="B15" s="5"/>
      <c r="C15" s="5"/>
      <c r="D15" s="5"/>
      <c r="E15" s="5"/>
      <c r="F15" s="5"/>
      <c r="G15" s="5"/>
      <c r="H15" s="5"/>
    </row>
    <row r="16" spans="1:8" x14ac:dyDescent="0.25">
      <c r="A16" s="6" t="s">
        <v>25</v>
      </c>
      <c r="B16" s="5"/>
      <c r="C16" s="5"/>
      <c r="D16" s="5"/>
      <c r="E16" s="5"/>
      <c r="F16" s="5"/>
      <c r="G16" s="5"/>
      <c r="H16" s="5"/>
    </row>
    <row r="17" spans="1:8" x14ac:dyDescent="0.25">
      <c r="A17" s="7" t="s">
        <v>26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-5000000</v>
      </c>
    </row>
    <row r="18" spans="1:8" x14ac:dyDescent="0.25">
      <c r="A18" s="6" t="s">
        <v>27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-5000000</v>
      </c>
    </row>
    <row r="19" spans="1:8" x14ac:dyDescent="0.25">
      <c r="A19" s="6"/>
      <c r="B19" s="5"/>
      <c r="C19" s="5"/>
      <c r="D19" s="5"/>
      <c r="E19" s="5"/>
      <c r="F19" s="5"/>
      <c r="G19" s="5"/>
      <c r="H19" s="5"/>
    </row>
    <row r="20" spans="1:8" x14ac:dyDescent="0.25">
      <c r="A20" s="4" t="s">
        <v>28</v>
      </c>
      <c r="B20" s="5">
        <v>0</v>
      </c>
      <c r="C20" s="5">
        <v>-1832358</v>
      </c>
      <c r="D20" s="5">
        <v>-5460187.1200000001</v>
      </c>
      <c r="E20" s="5">
        <v>-8170905.8799999999</v>
      </c>
      <c r="F20" s="5">
        <v>0</v>
      </c>
      <c r="G20" s="5">
        <v>-4993809</v>
      </c>
      <c r="H20" s="5">
        <v>-5000000</v>
      </c>
    </row>
    <row r="21" spans="1:8" x14ac:dyDescent="0.25">
      <c r="A21" s="4"/>
      <c r="B21" s="5"/>
      <c r="C21" s="5"/>
      <c r="D21" s="5"/>
      <c r="E21" s="5"/>
      <c r="F21" s="5"/>
      <c r="G21" s="5"/>
      <c r="H21" s="5"/>
    </row>
    <row r="22" spans="1:8" x14ac:dyDescent="0.25">
      <c r="A22" s="4" t="s">
        <v>29</v>
      </c>
      <c r="B22" s="5"/>
      <c r="C22" s="5"/>
      <c r="D22" s="5"/>
      <c r="E22" s="5"/>
      <c r="F22" s="5"/>
      <c r="G22" s="5"/>
      <c r="H22" s="5"/>
    </row>
    <row r="23" spans="1:8" x14ac:dyDescent="0.25">
      <c r="A23" s="6" t="s">
        <v>30</v>
      </c>
      <c r="B23" s="5"/>
      <c r="C23" s="5"/>
      <c r="D23" s="5"/>
      <c r="E23" s="5"/>
      <c r="F23" s="5"/>
      <c r="G23" s="5"/>
      <c r="H23" s="5"/>
    </row>
    <row r="24" spans="1:8" x14ac:dyDescent="0.25">
      <c r="A24" s="7" t="s">
        <v>31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</row>
    <row r="25" spans="1:8" x14ac:dyDescent="0.25">
      <c r="A25" s="7" t="s">
        <v>43</v>
      </c>
      <c r="B25" s="5">
        <v>0</v>
      </c>
      <c r="C25" s="5">
        <v>500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</row>
    <row r="26" spans="1:8" x14ac:dyDescent="0.25">
      <c r="A26" s="7" t="s">
        <v>36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</row>
    <row r="27" spans="1:8" x14ac:dyDescent="0.25">
      <c r="A27" s="7" t="s">
        <v>44</v>
      </c>
      <c r="B27" s="5">
        <v>0</v>
      </c>
      <c r="C27" s="5">
        <v>265.2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</row>
    <row r="28" spans="1:8" x14ac:dyDescent="0.25">
      <c r="A28" s="7" t="s">
        <v>38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</row>
    <row r="29" spans="1:8" x14ac:dyDescent="0.25">
      <c r="A29" s="7" t="s">
        <v>39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</row>
    <row r="30" spans="1:8" x14ac:dyDescent="0.25">
      <c r="A30" s="7" t="s">
        <v>40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</row>
    <row r="31" spans="1:8" x14ac:dyDescent="0.25">
      <c r="A31" s="6" t="s">
        <v>41</v>
      </c>
      <c r="B31" s="5">
        <v>0</v>
      </c>
      <c r="C31" s="5">
        <v>765.2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</row>
    <row r="32" spans="1:8" x14ac:dyDescent="0.25">
      <c r="A32" s="6"/>
      <c r="B32" s="5"/>
      <c r="C32" s="5"/>
      <c r="D32" s="5"/>
      <c r="E32" s="5"/>
      <c r="F32" s="5"/>
      <c r="G32" s="5"/>
      <c r="H32" s="5"/>
    </row>
    <row r="33" spans="1:8" x14ac:dyDescent="0.25">
      <c r="A33" s="6" t="s">
        <v>42</v>
      </c>
      <c r="B33" s="5"/>
      <c r="C33" s="5"/>
      <c r="D33" s="5"/>
      <c r="E33" s="5"/>
      <c r="F33" s="5"/>
      <c r="G33" s="5"/>
      <c r="H33" s="5"/>
    </row>
    <row r="34" spans="1:8" x14ac:dyDescent="0.25">
      <c r="A34" s="7" t="s">
        <v>43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</row>
    <row r="35" spans="1:8" x14ac:dyDescent="0.25">
      <c r="A35" s="7" t="s">
        <v>36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</row>
    <row r="36" spans="1:8" x14ac:dyDescent="0.25">
      <c r="A36" s="7" t="s">
        <v>44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</row>
    <row r="37" spans="1:8" x14ac:dyDescent="0.25">
      <c r="A37" s="7" t="s">
        <v>45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</row>
    <row r="38" spans="1:8" x14ac:dyDescent="0.25">
      <c r="A38" s="7" t="s">
        <v>38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</row>
    <row r="39" spans="1:8" x14ac:dyDescent="0.25">
      <c r="A39" s="7" t="s">
        <v>39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</row>
    <row r="40" spans="1:8" x14ac:dyDescent="0.25">
      <c r="A40" s="7" t="s">
        <v>40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</row>
    <row r="41" spans="1:8" x14ac:dyDescent="0.25">
      <c r="A41" s="6" t="s">
        <v>46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</row>
    <row r="42" spans="1:8" x14ac:dyDescent="0.25">
      <c r="A42" s="6"/>
      <c r="B42" s="5"/>
      <c r="C42" s="5"/>
      <c r="D42" s="5"/>
      <c r="E42" s="5"/>
      <c r="F42" s="5"/>
      <c r="G42" s="5"/>
      <c r="H42" s="5"/>
    </row>
    <row r="43" spans="1:8" x14ac:dyDescent="0.25">
      <c r="A43" s="6" t="s">
        <v>47</v>
      </c>
      <c r="B43" s="5"/>
      <c r="C43" s="5"/>
      <c r="D43" s="5"/>
      <c r="E43" s="5"/>
      <c r="F43" s="5"/>
      <c r="G43" s="5"/>
      <c r="H43" s="5"/>
    </row>
    <row r="44" spans="1:8" x14ac:dyDescent="0.25">
      <c r="A44" s="7" t="s">
        <v>43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</row>
    <row r="45" spans="1:8" x14ac:dyDescent="0.25">
      <c r="A45" s="7" t="s">
        <v>36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1:8" x14ac:dyDescent="0.25">
      <c r="A46" s="7" t="s">
        <v>44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1:8" x14ac:dyDescent="0.25">
      <c r="A47" s="7" t="s">
        <v>45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1:8" x14ac:dyDescent="0.25">
      <c r="A48" s="7" t="s">
        <v>38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</row>
    <row r="49" spans="1:8" x14ac:dyDescent="0.25">
      <c r="A49" s="7" t="s">
        <v>39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</row>
    <row r="50" spans="1:8" x14ac:dyDescent="0.25">
      <c r="A50" s="7" t="s">
        <v>40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</row>
    <row r="51" spans="1:8" x14ac:dyDescent="0.25">
      <c r="A51" s="6" t="s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</row>
    <row r="52" spans="1:8" x14ac:dyDescent="0.25">
      <c r="A52" s="6"/>
      <c r="B52" s="5"/>
      <c r="C52" s="5"/>
      <c r="D52" s="5"/>
      <c r="E52" s="5"/>
      <c r="F52" s="5"/>
      <c r="G52" s="5"/>
      <c r="H52" s="5"/>
    </row>
    <row r="53" spans="1:8" x14ac:dyDescent="0.25">
      <c r="A53" s="6" t="s">
        <v>49</v>
      </c>
      <c r="B53" s="5"/>
      <c r="C53" s="5"/>
      <c r="D53" s="5"/>
      <c r="E53" s="5"/>
      <c r="F53" s="5"/>
      <c r="G53" s="5"/>
      <c r="H53" s="5"/>
    </row>
    <row r="54" spans="1:8" x14ac:dyDescent="0.25">
      <c r="A54" s="7" t="s">
        <v>43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100000</v>
      </c>
      <c r="H54" s="5">
        <v>0</v>
      </c>
    </row>
    <row r="55" spans="1:8" x14ac:dyDescent="0.25">
      <c r="A55" s="7" t="s">
        <v>36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</row>
    <row r="56" spans="1:8" x14ac:dyDescent="0.25">
      <c r="A56" s="7" t="s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</row>
    <row r="57" spans="1:8" x14ac:dyDescent="0.25">
      <c r="A57" s="7" t="s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</row>
    <row r="58" spans="1:8" x14ac:dyDescent="0.25">
      <c r="A58" s="7" t="s">
        <v>44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</row>
    <row r="59" spans="1:8" x14ac:dyDescent="0.25">
      <c r="A59" s="7" t="s">
        <v>45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</row>
    <row r="60" spans="1:8" x14ac:dyDescent="0.25">
      <c r="A60" s="7" t="s">
        <v>38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</row>
    <row r="61" spans="1:8" x14ac:dyDescent="0.25">
      <c r="A61" s="7" t="s">
        <v>39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</row>
    <row r="62" spans="1:8" x14ac:dyDescent="0.25">
      <c r="A62" s="7" t="s">
        <v>40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</row>
    <row r="63" spans="1:8" x14ac:dyDescent="0.25">
      <c r="A63" s="6" t="s">
        <v>55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100000</v>
      </c>
      <c r="H63" s="5">
        <v>0</v>
      </c>
    </row>
    <row r="64" spans="1:8" x14ac:dyDescent="0.25">
      <c r="A64" s="6"/>
      <c r="B64" s="5"/>
      <c r="C64" s="5"/>
      <c r="D64" s="5"/>
      <c r="E64" s="5"/>
      <c r="F64" s="5"/>
      <c r="G64" s="5"/>
      <c r="H64" s="5"/>
    </row>
    <row r="65" spans="1:8" x14ac:dyDescent="0.25">
      <c r="A65" s="6" t="s">
        <v>56</v>
      </c>
      <c r="B65" s="5"/>
      <c r="C65" s="5"/>
      <c r="D65" s="5"/>
      <c r="E65" s="5"/>
      <c r="F65" s="5"/>
      <c r="G65" s="5"/>
      <c r="H65" s="5"/>
    </row>
    <row r="66" spans="1:8" x14ac:dyDescent="0.25">
      <c r="A66" s="7" t="s">
        <v>43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</row>
    <row r="67" spans="1:8" x14ac:dyDescent="0.25">
      <c r="A67" s="7" t="s">
        <v>36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</row>
    <row r="68" spans="1:8" x14ac:dyDescent="0.25">
      <c r="A68" s="7" t="s">
        <v>44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</row>
    <row r="69" spans="1:8" x14ac:dyDescent="0.25">
      <c r="A69" s="7" t="s">
        <v>45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</row>
    <row r="70" spans="1:8" x14ac:dyDescent="0.25">
      <c r="A70" s="7" t="s">
        <v>38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</row>
    <row r="71" spans="1:8" x14ac:dyDescent="0.25">
      <c r="A71" s="7" t="s">
        <v>39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</row>
    <row r="72" spans="1:8" x14ac:dyDescent="0.25">
      <c r="A72" s="7" t="s">
        <v>40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</row>
    <row r="73" spans="1:8" x14ac:dyDescent="0.25">
      <c r="A73" s="6" t="s">
        <v>57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</row>
    <row r="74" spans="1:8" x14ac:dyDescent="0.25">
      <c r="A74" s="6"/>
      <c r="B74" s="5"/>
      <c r="C74" s="5"/>
      <c r="D74" s="5"/>
      <c r="E74" s="5"/>
      <c r="F74" s="5"/>
      <c r="G74" s="5"/>
      <c r="H74" s="5"/>
    </row>
    <row r="75" spans="1:8" x14ac:dyDescent="0.25">
      <c r="A75" s="6" t="s">
        <v>58</v>
      </c>
      <c r="B75" s="5"/>
      <c r="C75" s="5"/>
      <c r="D75" s="5"/>
      <c r="E75" s="5"/>
      <c r="F75" s="5"/>
      <c r="G75" s="5"/>
      <c r="H75" s="5"/>
    </row>
    <row r="76" spans="1:8" x14ac:dyDescent="0.25">
      <c r="A76" s="7" t="s">
        <v>59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</row>
    <row r="77" spans="1:8" x14ac:dyDescent="0.25">
      <c r="A77" s="7" t="s">
        <v>36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</row>
    <row r="78" spans="1:8" x14ac:dyDescent="0.25">
      <c r="A78" s="7" t="s">
        <v>44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</row>
    <row r="79" spans="1:8" x14ac:dyDescent="0.25">
      <c r="A79" s="7" t="s">
        <v>38</v>
      </c>
      <c r="B79" s="5">
        <v>0</v>
      </c>
      <c r="C79" s="5">
        <v>69324</v>
      </c>
      <c r="D79" s="5">
        <v>81226.8</v>
      </c>
      <c r="E79" s="5">
        <v>114306.44</v>
      </c>
      <c r="F79" s="5">
        <v>0</v>
      </c>
      <c r="G79" s="5">
        <v>0</v>
      </c>
      <c r="H79" s="5">
        <v>0</v>
      </c>
    </row>
    <row r="80" spans="1:8" x14ac:dyDescent="0.25">
      <c r="A80" s="6" t="s">
        <v>61</v>
      </c>
      <c r="B80" s="5">
        <v>0</v>
      </c>
      <c r="C80" s="5">
        <v>69324</v>
      </c>
      <c r="D80" s="5">
        <v>81226.8</v>
      </c>
      <c r="E80" s="5">
        <v>114306.44</v>
      </c>
      <c r="F80" s="5">
        <v>0</v>
      </c>
      <c r="G80" s="5">
        <v>0</v>
      </c>
      <c r="H80" s="5">
        <v>0</v>
      </c>
    </row>
    <row r="81" spans="1:8" x14ac:dyDescent="0.25">
      <c r="A81" s="6"/>
      <c r="B81" s="5"/>
      <c r="C81" s="5"/>
      <c r="D81" s="5"/>
      <c r="E81" s="5"/>
      <c r="F81" s="5"/>
      <c r="G81" s="5"/>
      <c r="H81" s="5"/>
    </row>
    <row r="82" spans="1:8" x14ac:dyDescent="0.25">
      <c r="A82" s="6" t="s">
        <v>62</v>
      </c>
      <c r="B82" s="5"/>
      <c r="C82" s="5"/>
      <c r="D82" s="5"/>
      <c r="E82" s="5"/>
      <c r="F82" s="5"/>
      <c r="G82" s="5"/>
      <c r="H82" s="5"/>
    </row>
    <row r="83" spans="1:8" x14ac:dyDescent="0.25">
      <c r="A83" s="7" t="s">
        <v>204</v>
      </c>
      <c r="B83" s="5">
        <v>0</v>
      </c>
      <c r="C83" s="5">
        <v>10151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</row>
    <row r="84" spans="1:8" x14ac:dyDescent="0.25">
      <c r="A84" s="6" t="s">
        <v>64</v>
      </c>
      <c r="B84" s="5">
        <v>0</v>
      </c>
      <c r="C84" s="5">
        <v>10151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</row>
    <row r="85" spans="1:8" x14ac:dyDescent="0.25">
      <c r="A85" s="6"/>
      <c r="B85" s="5"/>
      <c r="C85" s="5"/>
      <c r="D85" s="5"/>
      <c r="E85" s="5"/>
      <c r="F85" s="5"/>
      <c r="G85" s="5"/>
      <c r="H85" s="5"/>
    </row>
    <row r="86" spans="1:8" x14ac:dyDescent="0.25">
      <c r="A86" s="6" t="s">
        <v>65</v>
      </c>
      <c r="B86" s="5"/>
      <c r="C86" s="5"/>
      <c r="D86" s="5"/>
      <c r="E86" s="5"/>
      <c r="F86" s="5"/>
      <c r="G86" s="5"/>
      <c r="H86" s="5"/>
    </row>
    <row r="87" spans="1:8" x14ac:dyDescent="0.25">
      <c r="A87" s="7" t="s">
        <v>43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</row>
    <row r="88" spans="1:8" x14ac:dyDescent="0.25">
      <c r="A88" s="7" t="s">
        <v>36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</row>
    <row r="89" spans="1:8" x14ac:dyDescent="0.25">
      <c r="A89" s="7" t="s">
        <v>44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</row>
    <row r="90" spans="1:8" x14ac:dyDescent="0.25">
      <c r="A90" s="7" t="s">
        <v>45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</row>
    <row r="91" spans="1:8" x14ac:dyDescent="0.25">
      <c r="A91" s="7" t="s">
        <v>38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</row>
    <row r="92" spans="1:8" x14ac:dyDescent="0.25">
      <c r="A92" s="7" t="s">
        <v>39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</row>
    <row r="93" spans="1:8" x14ac:dyDescent="0.25">
      <c r="A93" s="7" t="s">
        <v>40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</row>
    <row r="94" spans="1:8" x14ac:dyDescent="0.25">
      <c r="A94" s="6" t="s">
        <v>66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</row>
    <row r="95" spans="1:8" x14ac:dyDescent="0.25">
      <c r="A95" s="6"/>
      <c r="B95" s="5"/>
      <c r="C95" s="5"/>
      <c r="D95" s="5"/>
      <c r="E95" s="5"/>
      <c r="F95" s="5"/>
      <c r="G95" s="5"/>
      <c r="H95" s="5"/>
    </row>
    <row r="96" spans="1:8" x14ac:dyDescent="0.25">
      <c r="A96" s="6" t="s">
        <v>67</v>
      </c>
      <c r="B96" s="5"/>
      <c r="C96" s="5"/>
      <c r="D96" s="5"/>
      <c r="E96" s="5"/>
      <c r="F96" s="5"/>
      <c r="G96" s="5"/>
      <c r="H96" s="5"/>
    </row>
    <row r="97" spans="1:8" x14ac:dyDescent="0.25">
      <c r="A97" s="7" t="s">
        <v>205</v>
      </c>
      <c r="B97" s="5">
        <v>0</v>
      </c>
      <c r="C97" s="5">
        <v>0</v>
      </c>
      <c r="D97" s="5">
        <v>0</v>
      </c>
      <c r="E97" s="5">
        <v>11164.48</v>
      </c>
      <c r="F97" s="5">
        <v>0</v>
      </c>
      <c r="G97" s="5">
        <v>0</v>
      </c>
      <c r="H97" s="5">
        <v>0</v>
      </c>
    </row>
    <row r="98" spans="1:8" x14ac:dyDescent="0.25">
      <c r="A98" s="7" t="s">
        <v>163</v>
      </c>
      <c r="B98" s="5">
        <v>0</v>
      </c>
      <c r="C98" s="5">
        <v>0</v>
      </c>
      <c r="D98" s="5">
        <v>0</v>
      </c>
      <c r="E98" s="5">
        <v>6400</v>
      </c>
      <c r="F98" s="5">
        <v>0</v>
      </c>
      <c r="G98" s="5">
        <v>0</v>
      </c>
      <c r="H98" s="5">
        <v>0</v>
      </c>
    </row>
    <row r="99" spans="1:8" x14ac:dyDescent="0.25">
      <c r="A99" s="7" t="s">
        <v>44</v>
      </c>
      <c r="B99" s="5">
        <v>0</v>
      </c>
      <c r="C99" s="5">
        <v>10207.6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</row>
    <row r="100" spans="1:8" x14ac:dyDescent="0.25">
      <c r="A100" s="7" t="s">
        <v>45</v>
      </c>
      <c r="B100" s="5">
        <v>0</v>
      </c>
      <c r="C100" s="5">
        <v>50000</v>
      </c>
      <c r="D100" s="5">
        <v>151414</v>
      </c>
      <c r="E100" s="5">
        <v>0</v>
      </c>
      <c r="F100" s="5">
        <v>0</v>
      </c>
      <c r="G100" s="5">
        <v>0</v>
      </c>
      <c r="H100" s="5">
        <v>0</v>
      </c>
    </row>
    <row r="101" spans="1:8" x14ac:dyDescent="0.25">
      <c r="A101" s="7" t="s">
        <v>38</v>
      </c>
      <c r="B101" s="5">
        <v>0</v>
      </c>
      <c r="C101" s="5">
        <v>1825.25</v>
      </c>
      <c r="D101" s="5">
        <v>1314254.29</v>
      </c>
      <c r="E101" s="5">
        <v>740857.27</v>
      </c>
      <c r="F101" s="5">
        <v>0</v>
      </c>
      <c r="G101" s="5">
        <v>0</v>
      </c>
      <c r="H101" s="5">
        <v>0</v>
      </c>
    </row>
    <row r="102" spans="1:8" x14ac:dyDescent="0.25">
      <c r="A102" s="7" t="s">
        <v>40</v>
      </c>
      <c r="B102" s="5">
        <v>0</v>
      </c>
      <c r="C102" s="5">
        <v>86760.97</v>
      </c>
      <c r="D102" s="5">
        <v>14900</v>
      </c>
      <c r="E102" s="5">
        <v>0</v>
      </c>
      <c r="F102" s="5">
        <v>0</v>
      </c>
      <c r="G102" s="5">
        <v>0</v>
      </c>
      <c r="H102" s="5">
        <v>0</v>
      </c>
    </row>
    <row r="103" spans="1:8" x14ac:dyDescent="0.25">
      <c r="A103" s="6" t="s">
        <v>76</v>
      </c>
      <c r="B103" s="5">
        <v>0</v>
      </c>
      <c r="C103" s="5">
        <v>148793.82</v>
      </c>
      <c r="D103" s="5">
        <v>1480568.29</v>
      </c>
      <c r="E103" s="5">
        <v>758421.75</v>
      </c>
      <c r="F103" s="5">
        <v>0</v>
      </c>
      <c r="G103" s="5">
        <v>0</v>
      </c>
      <c r="H103" s="5">
        <v>0</v>
      </c>
    </row>
    <row r="104" spans="1:8" x14ac:dyDescent="0.25">
      <c r="A104" s="6"/>
      <c r="B104" s="5"/>
      <c r="C104" s="5"/>
      <c r="D104" s="5"/>
      <c r="E104" s="5"/>
      <c r="F104" s="5"/>
      <c r="G104" s="5"/>
      <c r="H104" s="5"/>
    </row>
    <row r="105" spans="1:8" x14ac:dyDescent="0.25">
      <c r="A105" s="6" t="s">
        <v>77</v>
      </c>
      <c r="B105" s="5"/>
      <c r="C105" s="5"/>
      <c r="D105" s="5"/>
      <c r="E105" s="5"/>
      <c r="F105" s="5"/>
      <c r="G105" s="5"/>
      <c r="H105" s="5"/>
    </row>
    <row r="106" spans="1:8" x14ac:dyDescent="0.25">
      <c r="A106" s="7" t="s">
        <v>95</v>
      </c>
      <c r="B106" s="5">
        <v>0</v>
      </c>
      <c r="C106" s="5">
        <v>19775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</row>
    <row r="107" spans="1:8" x14ac:dyDescent="0.25">
      <c r="A107" s="7" t="s">
        <v>43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</row>
    <row r="108" spans="1:8" x14ac:dyDescent="0.25">
      <c r="A108" s="7" t="s">
        <v>96</v>
      </c>
      <c r="B108" s="5">
        <v>0</v>
      </c>
      <c r="C108" s="5">
        <v>900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</row>
    <row r="109" spans="1:8" x14ac:dyDescent="0.25">
      <c r="A109" s="7" t="s">
        <v>36</v>
      </c>
      <c r="B109" s="5">
        <v>0</v>
      </c>
      <c r="C109" s="5">
        <v>8675.25</v>
      </c>
      <c r="D109" s="5">
        <v>377815.18</v>
      </c>
      <c r="E109" s="5">
        <v>97182.77</v>
      </c>
      <c r="F109" s="5">
        <v>0</v>
      </c>
      <c r="G109" s="5">
        <v>104000</v>
      </c>
      <c r="H109" s="5">
        <v>0</v>
      </c>
    </row>
    <row r="110" spans="1:8" x14ac:dyDescent="0.25">
      <c r="A110" s="7" t="s">
        <v>99</v>
      </c>
      <c r="B110" s="5">
        <v>0</v>
      </c>
      <c r="C110" s="5">
        <v>526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</row>
    <row r="111" spans="1:8" x14ac:dyDescent="0.25">
      <c r="A111" s="7" t="s">
        <v>206</v>
      </c>
      <c r="B111" s="5">
        <v>0</v>
      </c>
      <c r="C111" s="5">
        <v>0</v>
      </c>
      <c r="D111" s="5">
        <v>0</v>
      </c>
      <c r="E111" s="5">
        <v>68844.53</v>
      </c>
      <c r="F111" s="5">
        <v>0</v>
      </c>
      <c r="G111" s="5">
        <v>120000</v>
      </c>
      <c r="H111" s="5">
        <v>0</v>
      </c>
    </row>
    <row r="112" spans="1:8" x14ac:dyDescent="0.25">
      <c r="A112" s="7" t="s">
        <v>84</v>
      </c>
      <c r="B112" s="5">
        <v>0</v>
      </c>
      <c r="C112" s="5">
        <v>0</v>
      </c>
      <c r="D112" s="5">
        <v>594.47</v>
      </c>
      <c r="E112" s="5">
        <v>0</v>
      </c>
      <c r="F112" s="5">
        <v>0</v>
      </c>
      <c r="G112" s="5">
        <v>0</v>
      </c>
      <c r="H112" s="5">
        <v>0</v>
      </c>
    </row>
    <row r="113" spans="1:8" x14ac:dyDescent="0.25">
      <c r="A113" s="7" t="s">
        <v>85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</row>
    <row r="114" spans="1:8" x14ac:dyDescent="0.25">
      <c r="A114" s="7" t="s">
        <v>100</v>
      </c>
      <c r="B114" s="5">
        <v>0</v>
      </c>
      <c r="C114" s="5">
        <v>30511.39</v>
      </c>
      <c r="D114" s="5">
        <v>2603.2800000000002</v>
      </c>
      <c r="E114" s="5">
        <v>6927.17</v>
      </c>
      <c r="F114" s="5">
        <v>0</v>
      </c>
      <c r="G114" s="5">
        <v>0</v>
      </c>
      <c r="H114" s="5">
        <v>0</v>
      </c>
    </row>
    <row r="115" spans="1:8" x14ac:dyDescent="0.25">
      <c r="A115" s="7" t="s">
        <v>44</v>
      </c>
      <c r="B115" s="5">
        <v>0</v>
      </c>
      <c r="C115" s="5">
        <v>0</v>
      </c>
      <c r="D115" s="5">
        <v>12852.97</v>
      </c>
      <c r="E115" s="5">
        <v>0</v>
      </c>
      <c r="F115" s="5">
        <v>0</v>
      </c>
      <c r="G115" s="5">
        <v>0</v>
      </c>
      <c r="H115" s="5">
        <v>0</v>
      </c>
    </row>
    <row r="116" spans="1:8" x14ac:dyDescent="0.25">
      <c r="A116" s="7" t="s">
        <v>88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</row>
    <row r="117" spans="1:8" x14ac:dyDescent="0.25">
      <c r="A117" s="7" t="s">
        <v>101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  <c r="G117" s="5">
        <v>50000</v>
      </c>
      <c r="H117" s="5">
        <v>0</v>
      </c>
    </row>
    <row r="118" spans="1:8" x14ac:dyDescent="0.25">
      <c r="A118" s="7" t="s">
        <v>92</v>
      </c>
      <c r="B118" s="5">
        <v>0</v>
      </c>
      <c r="C118" s="5">
        <v>0</v>
      </c>
      <c r="D118" s="5">
        <v>0</v>
      </c>
      <c r="E118" s="5">
        <v>13070</v>
      </c>
      <c r="F118" s="5">
        <v>0</v>
      </c>
      <c r="G118" s="5">
        <v>0</v>
      </c>
      <c r="H118" s="5">
        <v>0</v>
      </c>
    </row>
    <row r="119" spans="1:8" x14ac:dyDescent="0.25">
      <c r="A119" s="6" t="s">
        <v>93</v>
      </c>
      <c r="B119" s="5">
        <v>0</v>
      </c>
      <c r="C119" s="5">
        <v>60387.64</v>
      </c>
      <c r="D119" s="5">
        <v>393865.89999999997</v>
      </c>
      <c r="E119" s="5">
        <v>186024.47</v>
      </c>
      <c r="F119" s="5">
        <v>0</v>
      </c>
      <c r="G119" s="5">
        <v>274000</v>
      </c>
      <c r="H119" s="5">
        <v>0</v>
      </c>
    </row>
    <row r="120" spans="1:8" x14ac:dyDescent="0.25">
      <c r="A120" s="6"/>
      <c r="B120" s="5"/>
      <c r="C120" s="5"/>
      <c r="D120" s="5"/>
      <c r="E120" s="5"/>
      <c r="F120" s="5"/>
      <c r="G120" s="5"/>
      <c r="H120" s="5"/>
    </row>
    <row r="121" spans="1:8" x14ac:dyDescent="0.25">
      <c r="A121" s="6" t="s">
        <v>94</v>
      </c>
      <c r="B121" s="5"/>
      <c r="C121" s="5"/>
      <c r="D121" s="5"/>
      <c r="E121" s="5"/>
      <c r="F121" s="5"/>
      <c r="G121" s="5"/>
      <c r="H121" s="5"/>
    </row>
    <row r="122" spans="1:8" x14ac:dyDescent="0.25">
      <c r="A122" s="7" t="s">
        <v>95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</row>
    <row r="123" spans="1:8" x14ac:dyDescent="0.25">
      <c r="A123" s="7" t="s">
        <v>43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</row>
    <row r="124" spans="1:8" x14ac:dyDescent="0.25">
      <c r="A124" s="7" t="s">
        <v>96</v>
      </c>
      <c r="B124" s="5">
        <v>0</v>
      </c>
      <c r="C124" s="5">
        <v>0</v>
      </c>
      <c r="D124" s="5">
        <v>23850</v>
      </c>
      <c r="E124" s="5">
        <v>0</v>
      </c>
      <c r="F124" s="5">
        <v>0</v>
      </c>
      <c r="G124" s="5">
        <v>0</v>
      </c>
      <c r="H124" s="5">
        <v>0</v>
      </c>
    </row>
    <row r="125" spans="1:8" x14ac:dyDescent="0.25">
      <c r="A125" s="7" t="s">
        <v>36</v>
      </c>
      <c r="B125" s="5">
        <v>0</v>
      </c>
      <c r="C125" s="5">
        <v>0</v>
      </c>
      <c r="D125" s="5">
        <v>39550</v>
      </c>
      <c r="E125" s="5">
        <v>24340.99</v>
      </c>
      <c r="F125" s="5">
        <v>0</v>
      </c>
      <c r="G125" s="5">
        <v>418259</v>
      </c>
      <c r="H125" s="5">
        <v>0</v>
      </c>
    </row>
    <row r="126" spans="1:8" x14ac:dyDescent="0.25">
      <c r="A126" s="7" t="s">
        <v>99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</row>
    <row r="127" spans="1:8" x14ac:dyDescent="0.25">
      <c r="A127" s="7" t="s">
        <v>85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</row>
    <row r="128" spans="1:8" x14ac:dyDescent="0.25">
      <c r="A128" s="7" t="s">
        <v>100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</row>
    <row r="129" spans="1:8" x14ac:dyDescent="0.25">
      <c r="A129" s="7" t="s">
        <v>88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</row>
    <row r="130" spans="1:8" x14ac:dyDescent="0.25">
      <c r="A130" s="7" t="s">
        <v>101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</row>
    <row r="131" spans="1:8" x14ac:dyDescent="0.25">
      <c r="A131" s="6" t="s">
        <v>102</v>
      </c>
      <c r="B131" s="5">
        <v>0</v>
      </c>
      <c r="C131" s="5">
        <v>0</v>
      </c>
      <c r="D131" s="5">
        <v>63400</v>
      </c>
      <c r="E131" s="5">
        <v>24340.99</v>
      </c>
      <c r="F131" s="5">
        <v>0</v>
      </c>
      <c r="G131" s="5">
        <v>418259</v>
      </c>
      <c r="H131" s="5">
        <v>0</v>
      </c>
    </row>
    <row r="132" spans="1:8" x14ac:dyDescent="0.25">
      <c r="A132" s="6"/>
      <c r="B132" s="5"/>
      <c r="C132" s="5"/>
      <c r="D132" s="5"/>
      <c r="E132" s="5"/>
      <c r="F132" s="5"/>
      <c r="G132" s="5"/>
      <c r="H132" s="5"/>
    </row>
    <row r="133" spans="1:8" x14ac:dyDescent="0.25">
      <c r="A133" s="6" t="s">
        <v>103</v>
      </c>
      <c r="B133" s="5"/>
      <c r="C133" s="5"/>
      <c r="D133" s="5"/>
      <c r="E133" s="5"/>
      <c r="F133" s="5"/>
      <c r="G133" s="5"/>
      <c r="H133" s="5"/>
    </row>
    <row r="134" spans="1:8" x14ac:dyDescent="0.25">
      <c r="A134" s="7" t="s">
        <v>40</v>
      </c>
      <c r="B134" s="5">
        <v>0</v>
      </c>
      <c r="C134" s="5">
        <v>27317.94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</row>
    <row r="135" spans="1:8" x14ac:dyDescent="0.25">
      <c r="A135" s="6" t="s">
        <v>105</v>
      </c>
      <c r="B135" s="5">
        <v>0</v>
      </c>
      <c r="C135" s="5">
        <v>27317.94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</row>
    <row r="136" spans="1:8" x14ac:dyDescent="0.25">
      <c r="A136" s="6"/>
      <c r="B136" s="5"/>
      <c r="C136" s="5"/>
      <c r="D136" s="5"/>
      <c r="E136" s="5"/>
      <c r="F136" s="5"/>
      <c r="G136" s="5"/>
      <c r="H136" s="5"/>
    </row>
    <row r="137" spans="1:8" x14ac:dyDescent="0.25">
      <c r="A137" s="6" t="s">
        <v>106</v>
      </c>
      <c r="B137" s="5"/>
      <c r="C137" s="5"/>
      <c r="D137" s="5"/>
      <c r="E137" s="5"/>
      <c r="F137" s="5"/>
      <c r="G137" s="5"/>
      <c r="H137" s="5"/>
    </row>
    <row r="138" spans="1:8" x14ac:dyDescent="0.25">
      <c r="A138" s="7" t="s">
        <v>207</v>
      </c>
      <c r="B138" s="5">
        <v>0</v>
      </c>
      <c r="C138" s="5">
        <v>0</v>
      </c>
      <c r="D138" s="5">
        <v>0</v>
      </c>
      <c r="E138" s="5">
        <v>280000</v>
      </c>
      <c r="F138" s="5">
        <v>0</v>
      </c>
      <c r="G138" s="5">
        <v>280000</v>
      </c>
      <c r="H138" s="5">
        <v>0</v>
      </c>
    </row>
    <row r="139" spans="1:8" x14ac:dyDescent="0.25">
      <c r="A139" s="6" t="s">
        <v>110</v>
      </c>
      <c r="B139" s="5">
        <v>0</v>
      </c>
      <c r="C139" s="5">
        <v>0</v>
      </c>
      <c r="D139" s="5">
        <v>0</v>
      </c>
      <c r="E139" s="5">
        <v>280000</v>
      </c>
      <c r="F139" s="5">
        <v>0</v>
      </c>
      <c r="G139" s="5">
        <v>280000</v>
      </c>
      <c r="H139" s="5">
        <v>0</v>
      </c>
    </row>
    <row r="140" spans="1:8" x14ac:dyDescent="0.25">
      <c r="A140" s="6"/>
      <c r="B140" s="5"/>
      <c r="C140" s="5"/>
      <c r="D140" s="5"/>
      <c r="E140" s="5"/>
      <c r="F140" s="5"/>
      <c r="G140" s="5"/>
      <c r="H140" s="5"/>
    </row>
    <row r="141" spans="1:8" x14ac:dyDescent="0.25">
      <c r="A141" s="6" t="s">
        <v>111</v>
      </c>
      <c r="B141" s="5"/>
      <c r="C141" s="5"/>
      <c r="D141" s="5"/>
      <c r="E141" s="5"/>
      <c r="F141" s="5"/>
      <c r="G141" s="5"/>
      <c r="H141" s="5"/>
    </row>
    <row r="142" spans="1:8" x14ac:dyDescent="0.25">
      <c r="A142" s="7" t="s">
        <v>140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</row>
    <row r="143" spans="1:8" x14ac:dyDescent="0.25">
      <c r="A143" s="7" t="s">
        <v>113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</row>
    <row r="144" spans="1:8" x14ac:dyDescent="0.25">
      <c r="A144" s="7" t="s">
        <v>114</v>
      </c>
      <c r="B144" s="5">
        <v>0</v>
      </c>
      <c r="C144" s="5">
        <v>5906.29</v>
      </c>
      <c r="D144" s="5">
        <v>2797.85</v>
      </c>
      <c r="E144" s="5">
        <v>2054.3200000000002</v>
      </c>
      <c r="F144" s="5">
        <v>0</v>
      </c>
      <c r="G144" s="5">
        <v>0</v>
      </c>
      <c r="H144" s="5">
        <v>0</v>
      </c>
    </row>
    <row r="145" spans="1:8" x14ac:dyDescent="0.25">
      <c r="A145" s="7" t="s">
        <v>115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</row>
    <row r="146" spans="1:8" x14ac:dyDescent="0.25">
      <c r="A146" s="7" t="s">
        <v>116</v>
      </c>
      <c r="B146" s="5">
        <v>0</v>
      </c>
      <c r="C146" s="5">
        <v>366.19</v>
      </c>
      <c r="D146" s="5">
        <v>173.47</v>
      </c>
      <c r="E146" s="5">
        <v>127.37</v>
      </c>
      <c r="F146" s="5">
        <v>0</v>
      </c>
      <c r="G146" s="5">
        <v>0</v>
      </c>
      <c r="H146" s="5">
        <v>0</v>
      </c>
    </row>
    <row r="147" spans="1:8" x14ac:dyDescent="0.25">
      <c r="A147" s="7" t="s">
        <v>117</v>
      </c>
      <c r="B147" s="5">
        <v>0</v>
      </c>
      <c r="C147" s="5">
        <v>85.63</v>
      </c>
      <c r="D147" s="5">
        <v>40.590000000000003</v>
      </c>
      <c r="E147" s="5">
        <v>29.79</v>
      </c>
      <c r="F147" s="5">
        <v>0</v>
      </c>
      <c r="G147" s="5">
        <v>0</v>
      </c>
      <c r="H147" s="5">
        <v>0</v>
      </c>
    </row>
    <row r="148" spans="1:8" x14ac:dyDescent="0.25">
      <c r="A148" s="6" t="s">
        <v>118</v>
      </c>
      <c r="B148" s="5">
        <v>0</v>
      </c>
      <c r="C148" s="5">
        <v>6358.11</v>
      </c>
      <c r="D148" s="5">
        <v>3011.91</v>
      </c>
      <c r="E148" s="5">
        <v>2211.48</v>
      </c>
      <c r="F148" s="5">
        <v>0</v>
      </c>
      <c r="G148" s="5">
        <v>0</v>
      </c>
      <c r="H148" s="5">
        <v>0</v>
      </c>
    </row>
    <row r="149" spans="1:8" x14ac:dyDescent="0.25">
      <c r="A149" s="6"/>
      <c r="B149" s="5"/>
      <c r="C149" s="5"/>
      <c r="D149" s="5"/>
      <c r="E149" s="5"/>
      <c r="F149" s="5"/>
      <c r="G149" s="5"/>
      <c r="H149" s="5"/>
    </row>
    <row r="150" spans="1:8" x14ac:dyDescent="0.25">
      <c r="A150" s="6" t="s">
        <v>119</v>
      </c>
      <c r="B150" s="5"/>
      <c r="C150" s="5"/>
      <c r="D150" s="5"/>
      <c r="E150" s="5"/>
      <c r="F150" s="5"/>
      <c r="G150" s="5"/>
      <c r="H150" s="5"/>
    </row>
    <row r="151" spans="1:8" x14ac:dyDescent="0.25">
      <c r="A151" s="7" t="s">
        <v>36</v>
      </c>
      <c r="B151" s="5">
        <v>0</v>
      </c>
      <c r="C151" s="5">
        <v>0</v>
      </c>
      <c r="D151" s="5">
        <v>23446</v>
      </c>
      <c r="E151" s="5">
        <v>220010.45</v>
      </c>
      <c r="F151" s="5">
        <v>0</v>
      </c>
      <c r="G151" s="5">
        <v>0</v>
      </c>
      <c r="H151" s="5">
        <v>0</v>
      </c>
    </row>
    <row r="152" spans="1:8" x14ac:dyDescent="0.25">
      <c r="A152" s="7" t="s">
        <v>53</v>
      </c>
      <c r="B152" s="5">
        <v>0</v>
      </c>
      <c r="C152" s="5">
        <v>0</v>
      </c>
      <c r="D152" s="5">
        <v>0</v>
      </c>
      <c r="E152" s="5">
        <v>122207.88</v>
      </c>
      <c r="F152" s="5">
        <v>0</v>
      </c>
      <c r="G152" s="5">
        <v>121500</v>
      </c>
      <c r="H152" s="5">
        <v>0</v>
      </c>
    </row>
    <row r="153" spans="1:8" x14ac:dyDescent="0.25">
      <c r="A153" s="7" t="s">
        <v>44</v>
      </c>
      <c r="B153" s="5">
        <v>0</v>
      </c>
      <c r="C153" s="5">
        <v>26030</v>
      </c>
      <c r="D153" s="5">
        <v>0</v>
      </c>
      <c r="E153" s="5">
        <v>8622.06</v>
      </c>
      <c r="F153" s="5">
        <v>0</v>
      </c>
      <c r="G153" s="5">
        <v>0</v>
      </c>
      <c r="H153" s="5">
        <v>0</v>
      </c>
    </row>
    <row r="154" spans="1:8" x14ac:dyDescent="0.25">
      <c r="A154" s="7" t="s">
        <v>126</v>
      </c>
      <c r="B154" s="5">
        <v>0</v>
      </c>
      <c r="C154" s="5">
        <v>0</v>
      </c>
      <c r="D154" s="5">
        <v>0</v>
      </c>
      <c r="E154" s="5">
        <v>1070.33</v>
      </c>
      <c r="F154" s="5">
        <v>0</v>
      </c>
      <c r="G154" s="5">
        <v>0</v>
      </c>
      <c r="H154" s="5">
        <v>0</v>
      </c>
    </row>
    <row r="155" spans="1:8" x14ac:dyDescent="0.25">
      <c r="A155" s="7" t="s">
        <v>38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</row>
    <row r="156" spans="1:8" x14ac:dyDescent="0.25">
      <c r="A156" s="7" t="s">
        <v>39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  <c r="G156" s="5">
        <v>76300</v>
      </c>
      <c r="H156" s="5">
        <v>0</v>
      </c>
    </row>
    <row r="157" spans="1:8" x14ac:dyDescent="0.25">
      <c r="A157" s="7" t="s">
        <v>40</v>
      </c>
      <c r="B157" s="5">
        <v>0</v>
      </c>
      <c r="C157" s="5">
        <v>112618.3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</row>
    <row r="158" spans="1:8" x14ac:dyDescent="0.25">
      <c r="A158" s="7" t="s">
        <v>132</v>
      </c>
      <c r="B158" s="5">
        <v>0</v>
      </c>
      <c r="C158" s="5">
        <v>0</v>
      </c>
      <c r="D158" s="5">
        <v>3000000</v>
      </c>
      <c r="E158" s="5">
        <v>205000</v>
      </c>
      <c r="F158" s="5">
        <v>0</v>
      </c>
      <c r="G158" s="5">
        <v>205000</v>
      </c>
      <c r="H158" s="5">
        <v>0</v>
      </c>
    </row>
    <row r="159" spans="1:8" x14ac:dyDescent="0.25">
      <c r="A159" s="6" t="s">
        <v>134</v>
      </c>
      <c r="B159" s="5">
        <v>0</v>
      </c>
      <c r="C159" s="5">
        <v>138648.29999999999</v>
      </c>
      <c r="D159" s="5">
        <v>3023446</v>
      </c>
      <c r="E159" s="5">
        <v>556910.72</v>
      </c>
      <c r="F159" s="5">
        <v>0</v>
      </c>
      <c r="G159" s="5">
        <v>402800</v>
      </c>
      <c r="H159" s="5">
        <v>0</v>
      </c>
    </row>
    <row r="160" spans="1:8" x14ac:dyDescent="0.25">
      <c r="A160" s="6"/>
      <c r="B160" s="5"/>
      <c r="C160" s="5"/>
      <c r="D160" s="5"/>
      <c r="E160" s="5"/>
      <c r="F160" s="5"/>
      <c r="G160" s="5"/>
      <c r="H160" s="5"/>
    </row>
    <row r="161" spans="1:8" x14ac:dyDescent="0.25">
      <c r="A161" s="6" t="s">
        <v>135</v>
      </c>
      <c r="B161" s="5"/>
      <c r="C161" s="5"/>
      <c r="D161" s="5"/>
      <c r="E161" s="5"/>
      <c r="F161" s="5"/>
      <c r="G161" s="5"/>
      <c r="H161" s="5"/>
    </row>
    <row r="162" spans="1:8" x14ac:dyDescent="0.25">
      <c r="A162" s="7" t="s">
        <v>208</v>
      </c>
      <c r="B162" s="5">
        <v>0</v>
      </c>
      <c r="C162" s="5">
        <v>0</v>
      </c>
      <c r="D162" s="5">
        <v>0</v>
      </c>
      <c r="E162" s="5">
        <v>412.86</v>
      </c>
      <c r="F162" s="5">
        <v>0</v>
      </c>
      <c r="G162" s="5">
        <v>80000</v>
      </c>
      <c r="H162" s="5">
        <v>0</v>
      </c>
    </row>
    <row r="163" spans="1:8" x14ac:dyDescent="0.25">
      <c r="A163" s="6" t="s">
        <v>138</v>
      </c>
      <c r="B163" s="5">
        <v>0</v>
      </c>
      <c r="C163" s="5">
        <v>0</v>
      </c>
      <c r="D163" s="5">
        <v>0</v>
      </c>
      <c r="E163" s="5">
        <v>412.86</v>
      </c>
      <c r="F163" s="5">
        <v>0</v>
      </c>
      <c r="G163" s="5">
        <v>80000</v>
      </c>
      <c r="H163" s="5">
        <v>0</v>
      </c>
    </row>
    <row r="164" spans="1:8" x14ac:dyDescent="0.25">
      <c r="A164" s="6"/>
      <c r="B164" s="5"/>
      <c r="C164" s="5"/>
      <c r="D164" s="5"/>
      <c r="E164" s="5"/>
      <c r="F164" s="5"/>
      <c r="G164" s="5"/>
      <c r="H164" s="5"/>
    </row>
    <row r="165" spans="1:8" x14ac:dyDescent="0.25">
      <c r="A165" s="6" t="s">
        <v>139</v>
      </c>
      <c r="B165" s="5"/>
      <c r="C165" s="5"/>
      <c r="D165" s="5"/>
      <c r="E165" s="5"/>
      <c r="F165" s="5"/>
      <c r="G165" s="5"/>
      <c r="H165" s="5"/>
    </row>
    <row r="166" spans="1:8" x14ac:dyDescent="0.25">
      <c r="A166" s="7" t="s">
        <v>140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</row>
    <row r="167" spans="1:8" x14ac:dyDescent="0.25">
      <c r="A167" s="7" t="s">
        <v>113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</row>
    <row r="168" spans="1:8" x14ac:dyDescent="0.25">
      <c r="A168" s="7" t="s">
        <v>114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</row>
    <row r="169" spans="1:8" x14ac:dyDescent="0.25">
      <c r="A169" s="7" t="s">
        <v>115</v>
      </c>
      <c r="B169" s="5">
        <v>0</v>
      </c>
      <c r="C169" s="5">
        <v>141000</v>
      </c>
      <c r="D169" s="5">
        <v>45000</v>
      </c>
      <c r="E169" s="5">
        <v>0</v>
      </c>
      <c r="F169" s="5">
        <v>0</v>
      </c>
      <c r="G169" s="5">
        <v>0</v>
      </c>
      <c r="H169" s="5">
        <v>0</v>
      </c>
    </row>
    <row r="170" spans="1:8" x14ac:dyDescent="0.25">
      <c r="A170" s="7" t="s">
        <v>116</v>
      </c>
      <c r="B170" s="5">
        <v>0</v>
      </c>
      <c r="C170" s="5">
        <v>8742</v>
      </c>
      <c r="D170" s="5">
        <v>2790</v>
      </c>
      <c r="E170" s="5">
        <v>0</v>
      </c>
      <c r="F170" s="5">
        <v>0</v>
      </c>
      <c r="G170" s="5">
        <v>0</v>
      </c>
      <c r="H170" s="5">
        <v>0</v>
      </c>
    </row>
    <row r="171" spans="1:8" x14ac:dyDescent="0.25">
      <c r="A171" s="7" t="s">
        <v>117</v>
      </c>
      <c r="B171" s="5">
        <v>0</v>
      </c>
      <c r="C171" s="5">
        <v>2044.5</v>
      </c>
      <c r="D171" s="5">
        <v>652.5</v>
      </c>
      <c r="E171" s="5">
        <v>0</v>
      </c>
      <c r="F171" s="5">
        <v>0</v>
      </c>
      <c r="G171" s="5">
        <v>0</v>
      </c>
      <c r="H171" s="5">
        <v>0</v>
      </c>
    </row>
    <row r="172" spans="1:8" x14ac:dyDescent="0.25">
      <c r="A172" s="6" t="s">
        <v>142</v>
      </c>
      <c r="B172" s="5">
        <v>0</v>
      </c>
      <c r="C172" s="5">
        <v>151786.5</v>
      </c>
      <c r="D172" s="5">
        <v>48442.5</v>
      </c>
      <c r="E172" s="5">
        <v>0</v>
      </c>
      <c r="F172" s="5">
        <v>0</v>
      </c>
      <c r="G172" s="5">
        <v>0</v>
      </c>
      <c r="H172" s="5">
        <v>0</v>
      </c>
    </row>
    <row r="173" spans="1:8" x14ac:dyDescent="0.25">
      <c r="A173" s="6"/>
      <c r="B173" s="5"/>
      <c r="C173" s="5"/>
      <c r="D173" s="5"/>
      <c r="E173" s="5"/>
      <c r="F173" s="5"/>
      <c r="G173" s="5"/>
      <c r="H173" s="5"/>
    </row>
    <row r="174" spans="1:8" x14ac:dyDescent="0.25">
      <c r="A174" s="6" t="s">
        <v>143</v>
      </c>
      <c r="B174" s="5"/>
      <c r="C174" s="5"/>
      <c r="D174" s="5"/>
      <c r="E174" s="5"/>
      <c r="F174" s="5"/>
      <c r="G174" s="5"/>
      <c r="H174" s="5"/>
    </row>
    <row r="175" spans="1:8" x14ac:dyDescent="0.25">
      <c r="A175" s="7" t="s">
        <v>140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</row>
    <row r="176" spans="1:8" x14ac:dyDescent="0.25">
      <c r="A176" s="7" t="s">
        <v>113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</row>
    <row r="177" spans="1:8" x14ac:dyDescent="0.25">
      <c r="A177" s="7" t="s">
        <v>114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</row>
    <row r="178" spans="1:8" x14ac:dyDescent="0.25">
      <c r="A178" s="7" t="s">
        <v>115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</row>
    <row r="179" spans="1:8" x14ac:dyDescent="0.25">
      <c r="A179" s="7" t="s">
        <v>116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</row>
    <row r="180" spans="1:8" x14ac:dyDescent="0.25">
      <c r="A180" s="7" t="s">
        <v>117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</row>
    <row r="181" spans="1:8" x14ac:dyDescent="0.25">
      <c r="A181" s="6" t="s">
        <v>144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</row>
    <row r="182" spans="1:8" x14ac:dyDescent="0.25">
      <c r="A182" s="6"/>
      <c r="B182" s="5"/>
      <c r="C182" s="5"/>
      <c r="D182" s="5"/>
      <c r="E182" s="5"/>
      <c r="F182" s="5"/>
      <c r="G182" s="5"/>
      <c r="H182" s="5"/>
    </row>
    <row r="183" spans="1:8" x14ac:dyDescent="0.25">
      <c r="A183" s="6" t="s">
        <v>145</v>
      </c>
      <c r="B183" s="5"/>
      <c r="C183" s="5"/>
      <c r="D183" s="5"/>
      <c r="E183" s="5"/>
      <c r="F183" s="5"/>
      <c r="G183" s="5"/>
      <c r="H183" s="5"/>
    </row>
    <row r="184" spans="1:8" x14ac:dyDescent="0.25">
      <c r="A184" s="7" t="s">
        <v>140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</row>
    <row r="185" spans="1:8" x14ac:dyDescent="0.25">
      <c r="A185" s="7" t="s">
        <v>113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</row>
    <row r="186" spans="1:8" x14ac:dyDescent="0.25">
      <c r="A186" s="7" t="s">
        <v>114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</row>
    <row r="187" spans="1:8" x14ac:dyDescent="0.25">
      <c r="A187" s="7" t="s">
        <v>115</v>
      </c>
      <c r="B187" s="5">
        <v>0</v>
      </c>
      <c r="C187" s="5">
        <v>98700</v>
      </c>
      <c r="D187" s="5">
        <v>34600</v>
      </c>
      <c r="E187" s="5">
        <v>0</v>
      </c>
      <c r="F187" s="5">
        <v>0</v>
      </c>
      <c r="G187" s="5">
        <v>0</v>
      </c>
      <c r="H187" s="5">
        <v>0</v>
      </c>
    </row>
    <row r="188" spans="1:8" x14ac:dyDescent="0.25">
      <c r="A188" s="7" t="s">
        <v>116</v>
      </c>
      <c r="B188" s="5">
        <v>0</v>
      </c>
      <c r="C188" s="5">
        <v>6119.4</v>
      </c>
      <c r="D188" s="5">
        <v>2145.1999999999998</v>
      </c>
      <c r="E188" s="5">
        <v>0</v>
      </c>
      <c r="F188" s="5">
        <v>0</v>
      </c>
      <c r="G188" s="5">
        <v>0</v>
      </c>
      <c r="H188" s="5">
        <v>0</v>
      </c>
    </row>
    <row r="189" spans="1:8" x14ac:dyDescent="0.25">
      <c r="A189" s="7" t="s">
        <v>117</v>
      </c>
      <c r="B189" s="5">
        <v>0</v>
      </c>
      <c r="C189" s="5">
        <v>1431.15</v>
      </c>
      <c r="D189" s="5">
        <v>501.7</v>
      </c>
      <c r="E189" s="5">
        <v>0</v>
      </c>
      <c r="F189" s="5">
        <v>0</v>
      </c>
      <c r="G189" s="5">
        <v>0</v>
      </c>
      <c r="H189" s="5">
        <v>0</v>
      </c>
    </row>
    <row r="190" spans="1:8" x14ac:dyDescent="0.25">
      <c r="A190" s="6" t="s">
        <v>146</v>
      </c>
      <c r="B190" s="5">
        <v>0</v>
      </c>
      <c r="C190" s="5">
        <v>106250.54999999999</v>
      </c>
      <c r="D190" s="5">
        <v>37246.899999999994</v>
      </c>
      <c r="E190" s="5">
        <v>0</v>
      </c>
      <c r="F190" s="5">
        <v>0</v>
      </c>
      <c r="G190" s="5">
        <v>0</v>
      </c>
      <c r="H190" s="5">
        <v>0</v>
      </c>
    </row>
    <row r="191" spans="1:8" x14ac:dyDescent="0.25">
      <c r="A191" s="6"/>
      <c r="B191" s="5"/>
      <c r="C191" s="5"/>
      <c r="D191" s="5"/>
      <c r="E191" s="5"/>
      <c r="F191" s="5"/>
      <c r="G191" s="5"/>
      <c r="H191" s="5"/>
    </row>
    <row r="192" spans="1:8" x14ac:dyDescent="0.25">
      <c r="A192" s="6" t="s">
        <v>147</v>
      </c>
      <c r="B192" s="5"/>
      <c r="C192" s="5"/>
      <c r="D192" s="5"/>
      <c r="E192" s="5"/>
      <c r="F192" s="5"/>
      <c r="G192" s="5"/>
      <c r="H192" s="5"/>
    </row>
    <row r="193" spans="1:8" x14ac:dyDescent="0.25">
      <c r="A193" s="7" t="s">
        <v>140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</row>
    <row r="194" spans="1:8" x14ac:dyDescent="0.25">
      <c r="A194" s="7" t="s">
        <v>113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</row>
    <row r="195" spans="1:8" x14ac:dyDescent="0.25">
      <c r="A195" s="7" t="s">
        <v>114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</row>
    <row r="196" spans="1:8" x14ac:dyDescent="0.25">
      <c r="A196" s="7" t="s">
        <v>115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</row>
    <row r="197" spans="1:8" x14ac:dyDescent="0.25">
      <c r="A197" s="7" t="s">
        <v>116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</row>
    <row r="198" spans="1:8" x14ac:dyDescent="0.25">
      <c r="A198" s="7" t="s">
        <v>117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</row>
    <row r="199" spans="1:8" x14ac:dyDescent="0.25">
      <c r="A199" s="6" t="s">
        <v>148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</row>
    <row r="200" spans="1:8" x14ac:dyDescent="0.25">
      <c r="A200" s="6"/>
      <c r="B200" s="5"/>
      <c r="C200" s="5"/>
      <c r="D200" s="5"/>
      <c r="E200" s="5"/>
      <c r="F200" s="5"/>
      <c r="G200" s="5"/>
      <c r="H200" s="5"/>
    </row>
    <row r="201" spans="1:8" x14ac:dyDescent="0.25">
      <c r="A201" s="6" t="s">
        <v>149</v>
      </c>
      <c r="B201" s="5"/>
      <c r="C201" s="5"/>
      <c r="D201" s="5"/>
      <c r="E201" s="5"/>
      <c r="F201" s="5"/>
      <c r="G201" s="5"/>
      <c r="H201" s="5"/>
    </row>
    <row r="202" spans="1:8" x14ac:dyDescent="0.25">
      <c r="A202" s="7" t="s">
        <v>140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</row>
    <row r="203" spans="1:8" x14ac:dyDescent="0.25">
      <c r="A203" s="7" t="s">
        <v>113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</row>
    <row r="204" spans="1:8" x14ac:dyDescent="0.25">
      <c r="A204" s="7" t="s">
        <v>114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</row>
    <row r="205" spans="1:8" x14ac:dyDescent="0.25">
      <c r="A205" s="7" t="s">
        <v>115</v>
      </c>
      <c r="B205" s="5">
        <v>0</v>
      </c>
      <c r="C205" s="5">
        <v>49500</v>
      </c>
      <c r="D205" s="5">
        <v>53300</v>
      </c>
      <c r="E205" s="5">
        <v>0</v>
      </c>
      <c r="F205" s="5">
        <v>0</v>
      </c>
      <c r="G205" s="5">
        <v>0</v>
      </c>
      <c r="H205" s="5">
        <v>0</v>
      </c>
    </row>
    <row r="206" spans="1:8" x14ac:dyDescent="0.25">
      <c r="A206" s="7" t="s">
        <v>116</v>
      </c>
      <c r="B206" s="5">
        <v>0</v>
      </c>
      <c r="C206" s="5">
        <v>3069</v>
      </c>
      <c r="D206" s="5">
        <v>3304.6</v>
      </c>
      <c r="E206" s="5">
        <v>0</v>
      </c>
      <c r="F206" s="5">
        <v>0</v>
      </c>
      <c r="G206" s="5">
        <v>0</v>
      </c>
      <c r="H206" s="5">
        <v>0</v>
      </c>
    </row>
    <row r="207" spans="1:8" x14ac:dyDescent="0.25">
      <c r="A207" s="7" t="s">
        <v>117</v>
      </c>
      <c r="B207" s="5">
        <v>0</v>
      </c>
      <c r="C207" s="5">
        <v>717.75</v>
      </c>
      <c r="D207" s="5">
        <v>772.85</v>
      </c>
      <c r="E207" s="5">
        <v>0</v>
      </c>
      <c r="F207" s="5">
        <v>0</v>
      </c>
      <c r="G207" s="5">
        <v>0</v>
      </c>
      <c r="H207" s="5">
        <v>0</v>
      </c>
    </row>
    <row r="208" spans="1:8" x14ac:dyDescent="0.25">
      <c r="A208" s="6" t="s">
        <v>150</v>
      </c>
      <c r="B208" s="5">
        <v>0</v>
      </c>
      <c r="C208" s="5">
        <v>53286.75</v>
      </c>
      <c r="D208" s="5">
        <v>57377.45</v>
      </c>
      <c r="E208" s="5">
        <v>0</v>
      </c>
      <c r="F208" s="5">
        <v>0</v>
      </c>
      <c r="G208" s="5">
        <v>0</v>
      </c>
      <c r="H208" s="5">
        <v>0</v>
      </c>
    </row>
    <row r="209" spans="1:8" x14ac:dyDescent="0.25">
      <c r="A209" s="6"/>
      <c r="B209" s="5"/>
      <c r="C209" s="5"/>
      <c r="D209" s="5"/>
      <c r="E209" s="5"/>
      <c r="F209" s="5"/>
      <c r="G209" s="5"/>
      <c r="H209" s="5"/>
    </row>
    <row r="210" spans="1:8" x14ac:dyDescent="0.25">
      <c r="A210" s="6" t="s">
        <v>159</v>
      </c>
      <c r="B210" s="5"/>
      <c r="C210" s="5"/>
      <c r="D210" s="5"/>
      <c r="E210" s="5"/>
      <c r="F210" s="5"/>
      <c r="G210" s="5"/>
      <c r="H210" s="5"/>
    </row>
    <row r="211" spans="1:8" x14ac:dyDescent="0.25">
      <c r="A211" s="7" t="s">
        <v>160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  <c r="G211" s="5">
        <v>600000</v>
      </c>
      <c r="H211" s="5">
        <v>0</v>
      </c>
    </row>
    <row r="212" spans="1:8" x14ac:dyDescent="0.25">
      <c r="A212" s="6" t="s">
        <v>161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  <c r="G212" s="5">
        <v>600000</v>
      </c>
      <c r="H212" s="5">
        <v>0</v>
      </c>
    </row>
    <row r="213" spans="1:8" x14ac:dyDescent="0.25">
      <c r="A213" s="6"/>
      <c r="B213" s="5"/>
      <c r="C213" s="5"/>
      <c r="D213" s="5"/>
      <c r="E213" s="5"/>
      <c r="F213" s="5"/>
      <c r="G213" s="5"/>
      <c r="H213" s="5"/>
    </row>
    <row r="214" spans="1:8" x14ac:dyDescent="0.25">
      <c r="A214" s="6" t="s">
        <v>162</v>
      </c>
      <c r="B214" s="5"/>
      <c r="C214" s="5"/>
      <c r="D214" s="5"/>
      <c r="E214" s="5"/>
      <c r="F214" s="5"/>
      <c r="G214" s="5"/>
      <c r="H214" s="5"/>
    </row>
    <row r="215" spans="1:8" x14ac:dyDescent="0.25">
      <c r="A215" s="7" t="s">
        <v>163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</row>
    <row r="216" spans="1:8" x14ac:dyDescent="0.25">
      <c r="A216" s="7" t="s">
        <v>36</v>
      </c>
      <c r="B216" s="5">
        <v>0</v>
      </c>
      <c r="C216" s="5">
        <v>69456.5</v>
      </c>
      <c r="D216" s="5">
        <v>0</v>
      </c>
      <c r="E216" s="5">
        <v>0</v>
      </c>
      <c r="F216" s="5">
        <v>0</v>
      </c>
      <c r="G216" s="5">
        <v>130544</v>
      </c>
      <c r="H216" s="5">
        <v>0</v>
      </c>
    </row>
    <row r="217" spans="1:8" x14ac:dyDescent="0.25">
      <c r="A217" s="7" t="s">
        <v>39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</row>
    <row r="218" spans="1:8" x14ac:dyDescent="0.25">
      <c r="A218" s="6" t="s">
        <v>166</v>
      </c>
      <c r="B218" s="5">
        <v>0</v>
      </c>
      <c r="C218" s="5">
        <v>69456.5</v>
      </c>
      <c r="D218" s="5">
        <v>0</v>
      </c>
      <c r="E218" s="5">
        <v>0</v>
      </c>
      <c r="F218" s="5">
        <v>0</v>
      </c>
      <c r="G218" s="5">
        <v>130544</v>
      </c>
      <c r="H218" s="5">
        <v>0</v>
      </c>
    </row>
    <row r="219" spans="1:8" x14ac:dyDescent="0.25">
      <c r="A219" s="6"/>
      <c r="B219" s="5"/>
      <c r="C219" s="5"/>
      <c r="D219" s="5"/>
      <c r="E219" s="5"/>
      <c r="F219" s="5"/>
      <c r="G219" s="5"/>
      <c r="H219" s="5"/>
    </row>
    <row r="220" spans="1:8" x14ac:dyDescent="0.25">
      <c r="A220" s="6" t="s">
        <v>167</v>
      </c>
      <c r="B220" s="5"/>
      <c r="C220" s="5"/>
      <c r="D220" s="5"/>
      <c r="E220" s="5"/>
      <c r="F220" s="5"/>
      <c r="G220" s="5"/>
      <c r="H220" s="5"/>
    </row>
    <row r="221" spans="1:8" x14ac:dyDescent="0.25">
      <c r="A221" s="7" t="s">
        <v>163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</row>
    <row r="222" spans="1:8" x14ac:dyDescent="0.25">
      <c r="A222" s="7" t="s">
        <v>36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</row>
    <row r="223" spans="1:8" x14ac:dyDescent="0.25">
      <c r="A223" s="7" t="s">
        <v>39</v>
      </c>
      <c r="B223" s="5">
        <v>0</v>
      </c>
      <c r="C223" s="5">
        <v>774991.31</v>
      </c>
      <c r="D223" s="5">
        <v>73719.839999999997</v>
      </c>
      <c r="E223" s="5">
        <v>52504.55</v>
      </c>
      <c r="F223" s="5">
        <v>0</v>
      </c>
      <c r="G223" s="5">
        <v>0</v>
      </c>
      <c r="H223" s="5">
        <v>0</v>
      </c>
    </row>
    <row r="224" spans="1:8" x14ac:dyDescent="0.25">
      <c r="A224" s="7" t="s">
        <v>209</v>
      </c>
      <c r="B224" s="5">
        <v>0</v>
      </c>
      <c r="C224" s="5">
        <v>0</v>
      </c>
      <c r="D224" s="5">
        <v>0</v>
      </c>
      <c r="E224" s="5">
        <v>120762.96</v>
      </c>
      <c r="F224" s="5">
        <v>0</v>
      </c>
      <c r="G224" s="5">
        <v>800000</v>
      </c>
      <c r="H224" s="5">
        <v>0</v>
      </c>
    </row>
    <row r="225" spans="1:8" x14ac:dyDescent="0.25">
      <c r="A225" s="6" t="s">
        <v>173</v>
      </c>
      <c r="B225" s="5">
        <v>0</v>
      </c>
      <c r="C225" s="5">
        <v>774991.31</v>
      </c>
      <c r="D225" s="5">
        <v>73719.839999999997</v>
      </c>
      <c r="E225" s="5">
        <v>173267.51</v>
      </c>
      <c r="F225" s="5">
        <v>0</v>
      </c>
      <c r="G225" s="5">
        <v>800000</v>
      </c>
      <c r="H225" s="5">
        <v>0</v>
      </c>
    </row>
    <row r="226" spans="1:8" x14ac:dyDescent="0.25">
      <c r="A226" s="6"/>
      <c r="B226" s="5"/>
      <c r="C226" s="5"/>
      <c r="D226" s="5"/>
      <c r="E226" s="5"/>
      <c r="F226" s="5"/>
      <c r="G226" s="5"/>
      <c r="H226" s="5"/>
    </row>
    <row r="227" spans="1:8" x14ac:dyDescent="0.25">
      <c r="A227" s="6" t="s">
        <v>174</v>
      </c>
      <c r="B227" s="5"/>
      <c r="C227" s="5"/>
      <c r="D227" s="5"/>
      <c r="E227" s="5"/>
      <c r="F227" s="5"/>
      <c r="G227" s="5"/>
      <c r="H227" s="5"/>
    </row>
    <row r="228" spans="1:8" x14ac:dyDescent="0.25">
      <c r="A228" s="7" t="s">
        <v>163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</row>
    <row r="229" spans="1:8" x14ac:dyDescent="0.25">
      <c r="A229" s="7" t="s">
        <v>36</v>
      </c>
      <c r="B229" s="5">
        <v>0</v>
      </c>
      <c r="C229" s="5">
        <v>0</v>
      </c>
      <c r="D229" s="5">
        <v>3626</v>
      </c>
      <c r="E229" s="5">
        <v>815435</v>
      </c>
      <c r="F229" s="5">
        <v>0</v>
      </c>
      <c r="G229" s="5">
        <v>933206</v>
      </c>
      <c r="H229" s="5">
        <v>0</v>
      </c>
    </row>
    <row r="230" spans="1:8" x14ac:dyDescent="0.25">
      <c r="A230" s="7" t="s">
        <v>39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  <c r="G230" s="5">
        <v>170000</v>
      </c>
      <c r="H230" s="5">
        <v>0</v>
      </c>
    </row>
    <row r="231" spans="1:8" x14ac:dyDescent="0.25">
      <c r="A231" s="6" t="s">
        <v>180</v>
      </c>
      <c r="B231" s="5">
        <v>0</v>
      </c>
      <c r="C231" s="5">
        <v>0</v>
      </c>
      <c r="D231" s="5">
        <v>3626</v>
      </c>
      <c r="E231" s="5">
        <v>815435</v>
      </c>
      <c r="F231" s="5">
        <v>0</v>
      </c>
      <c r="G231" s="5">
        <v>1103206</v>
      </c>
      <c r="H231" s="5">
        <v>0</v>
      </c>
    </row>
    <row r="232" spans="1:8" x14ac:dyDescent="0.25">
      <c r="A232" s="6"/>
      <c r="B232" s="5"/>
      <c r="C232" s="5"/>
      <c r="D232" s="5"/>
      <c r="E232" s="5"/>
      <c r="F232" s="5"/>
      <c r="G232" s="5"/>
      <c r="H232" s="5"/>
    </row>
    <row r="233" spans="1:8" x14ac:dyDescent="0.25">
      <c r="A233" s="6" t="s">
        <v>181</v>
      </c>
      <c r="B233" s="5"/>
      <c r="C233" s="5"/>
      <c r="D233" s="5"/>
      <c r="E233" s="5"/>
      <c r="F233" s="5"/>
      <c r="G233" s="5"/>
      <c r="H233" s="5"/>
    </row>
    <row r="234" spans="1:8" x14ac:dyDescent="0.25">
      <c r="A234" s="7" t="s">
        <v>163</v>
      </c>
      <c r="B234" s="5">
        <v>0</v>
      </c>
      <c r="C234" s="5">
        <v>39450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</row>
    <row r="235" spans="1:8" x14ac:dyDescent="0.25">
      <c r="A235" s="7" t="s">
        <v>36</v>
      </c>
      <c r="B235" s="5">
        <v>0</v>
      </c>
      <c r="C235" s="5">
        <v>175390.38</v>
      </c>
      <c r="D235" s="5">
        <v>194850</v>
      </c>
      <c r="E235" s="5">
        <v>0</v>
      </c>
      <c r="F235" s="5">
        <v>0</v>
      </c>
      <c r="G235" s="5">
        <v>0</v>
      </c>
      <c r="H235" s="5">
        <v>0</v>
      </c>
    </row>
    <row r="236" spans="1:8" x14ac:dyDescent="0.25">
      <c r="A236" s="7" t="s">
        <v>39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</row>
    <row r="237" spans="1:8" x14ac:dyDescent="0.25">
      <c r="A237" s="6" t="s">
        <v>185</v>
      </c>
      <c r="B237" s="5">
        <v>0</v>
      </c>
      <c r="C237" s="5">
        <v>214840.38</v>
      </c>
      <c r="D237" s="5">
        <v>194850</v>
      </c>
      <c r="E237" s="5">
        <v>0</v>
      </c>
      <c r="F237" s="5">
        <v>0</v>
      </c>
      <c r="G237" s="5">
        <v>0</v>
      </c>
      <c r="H237" s="5">
        <v>0</v>
      </c>
    </row>
    <row r="238" spans="1:8" x14ac:dyDescent="0.25">
      <c r="A238" s="6"/>
      <c r="B238" s="5"/>
      <c r="C238" s="5"/>
      <c r="D238" s="5"/>
      <c r="E238" s="5"/>
      <c r="F238" s="5"/>
      <c r="G238" s="5"/>
      <c r="H238" s="5"/>
    </row>
    <row r="239" spans="1:8" x14ac:dyDescent="0.25">
      <c r="A239" s="6" t="s">
        <v>186</v>
      </c>
      <c r="B239" s="5"/>
      <c r="C239" s="5"/>
      <c r="D239" s="5"/>
      <c r="E239" s="5"/>
      <c r="F239" s="5"/>
      <c r="G239" s="5"/>
      <c r="H239" s="5"/>
    </row>
    <row r="240" spans="1:8" x14ac:dyDescent="0.25">
      <c r="A240" s="7" t="s">
        <v>187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5000000</v>
      </c>
    </row>
    <row r="241" spans="1:8" x14ac:dyDescent="0.25">
      <c r="A241" s="7" t="s">
        <v>189</v>
      </c>
      <c r="B241" s="5">
        <v>0</v>
      </c>
      <c r="C241" s="5">
        <v>0</v>
      </c>
      <c r="D241" s="5">
        <v>0</v>
      </c>
      <c r="E241" s="5">
        <v>500000</v>
      </c>
      <c r="F241" s="5">
        <v>0</v>
      </c>
      <c r="G241" s="5">
        <v>500000</v>
      </c>
      <c r="H241" s="5">
        <v>0</v>
      </c>
    </row>
    <row r="242" spans="1:8" x14ac:dyDescent="0.25">
      <c r="A242" s="7" t="s">
        <v>191</v>
      </c>
      <c r="B242" s="5">
        <v>0</v>
      </c>
      <c r="C242" s="5">
        <v>0</v>
      </c>
      <c r="D242" s="5">
        <v>0</v>
      </c>
      <c r="E242" s="5">
        <v>100000</v>
      </c>
      <c r="F242" s="5">
        <v>0</v>
      </c>
      <c r="G242" s="5">
        <v>100000</v>
      </c>
      <c r="H242" s="5">
        <v>0</v>
      </c>
    </row>
    <row r="243" spans="1:8" x14ac:dyDescent="0.25">
      <c r="A243" s="6" t="s">
        <v>192</v>
      </c>
      <c r="B243" s="5">
        <v>0</v>
      </c>
      <c r="C243" s="5">
        <v>0</v>
      </c>
      <c r="D243" s="5">
        <v>0</v>
      </c>
      <c r="E243" s="5">
        <v>600000</v>
      </c>
      <c r="F243" s="5">
        <v>0</v>
      </c>
      <c r="G243" s="5">
        <v>600000</v>
      </c>
      <c r="H243" s="5">
        <v>5000000</v>
      </c>
    </row>
    <row r="244" spans="1:8" x14ac:dyDescent="0.25">
      <c r="A244" s="6"/>
      <c r="B244" s="5"/>
      <c r="C244" s="5"/>
      <c r="D244" s="5"/>
      <c r="E244" s="5"/>
      <c r="F244" s="5"/>
      <c r="G244" s="5"/>
      <c r="H244" s="5"/>
    </row>
    <row r="245" spans="1:8" x14ac:dyDescent="0.25">
      <c r="A245" s="4" t="s">
        <v>193</v>
      </c>
      <c r="B245" s="5">
        <v>0</v>
      </c>
      <c r="C245" s="5">
        <v>1832357.9999999998</v>
      </c>
      <c r="D245" s="5">
        <v>5460781.5899999999</v>
      </c>
      <c r="E245" s="5">
        <v>3511331.2199999997</v>
      </c>
      <c r="F245" s="5">
        <v>0</v>
      </c>
      <c r="G245" s="5">
        <v>4788809</v>
      </c>
      <c r="H245" s="5">
        <v>5000000</v>
      </c>
    </row>
    <row r="246" spans="1:8" x14ac:dyDescent="0.25">
      <c r="A246" s="4"/>
      <c r="B246" s="5"/>
      <c r="C246" s="5"/>
      <c r="D246" s="5"/>
      <c r="E246" s="5"/>
      <c r="F246" s="5"/>
      <c r="G246" s="5"/>
      <c r="H246" s="5"/>
    </row>
    <row r="247" spans="1:8" x14ac:dyDescent="0.25">
      <c r="A247" s="4" t="s">
        <v>210</v>
      </c>
      <c r="B247" s="5">
        <v>0</v>
      </c>
      <c r="C247" s="5">
        <v>1.1641532182693481E-10</v>
      </c>
      <c r="D247" s="5">
        <v>594.4699999983975</v>
      </c>
      <c r="E247" s="5">
        <v>-4659574.6599999983</v>
      </c>
      <c r="F247" s="5">
        <v>0</v>
      </c>
      <c r="G247" s="5">
        <v>-205000</v>
      </c>
      <c r="H247" s="5">
        <v>0</v>
      </c>
    </row>
  </sheetData>
  <pageMargins left="0.7" right="0.7" top="0.75" bottom="0.75" header="0.3" footer="0.3"/>
  <pageSetup scale="56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2C9680E2106949991A4C65B222F70D" ma:contentTypeVersion="16" ma:contentTypeDescription="Create a new document." ma:contentTypeScope="" ma:versionID="c5714985be731c3df9e2c9d5a6d3edb7">
  <xsd:schema xmlns:xsd="http://www.w3.org/2001/XMLSchema" xmlns:xs="http://www.w3.org/2001/XMLSchema" xmlns:p="http://schemas.microsoft.com/office/2006/metadata/properties" xmlns:ns2="aea051f7-7350-4934-8442-d18defa9f702" xmlns:ns3="d17123d3-c43c-4bb9-ae5f-786e14c71725" targetNamespace="http://schemas.microsoft.com/office/2006/metadata/properties" ma:root="true" ma:fieldsID="438d19a3183a2919a36d696143252d97" ns2:_="" ns3:_="">
    <xsd:import namespace="aea051f7-7350-4934-8442-d18defa9f702"/>
    <xsd:import namespace="d17123d3-c43c-4bb9-ae5f-786e14c717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a051f7-7350-4934-8442-d18defa9f7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13e09ea-023b-4962-b997-28e9332362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123d3-c43c-4bb9-ae5f-786e14c7172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aac6834-6bea-478c-9793-dace3d0625fa}" ma:internalName="TaxCatchAll" ma:showField="CatchAllData" ma:web="d17123d3-c43c-4bb9-ae5f-786e14c717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a051f7-7350-4934-8442-d18defa9f702">
      <Terms xmlns="http://schemas.microsoft.com/office/infopath/2007/PartnerControls"/>
    </lcf76f155ced4ddcb4097134ff3c332f>
    <TaxCatchAll xmlns="d17123d3-c43c-4bb9-ae5f-786e14c7172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4061E5-5DA6-4AF4-BBDB-56E3F7D1A0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a051f7-7350-4934-8442-d18defa9f702"/>
    <ds:schemaRef ds:uri="d17123d3-c43c-4bb9-ae5f-786e14c71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8791C4-DB3C-4425-B5E4-5EE001433CA4}">
  <ds:schemaRefs>
    <ds:schemaRef ds:uri="http://schemas.microsoft.com/office/2006/metadata/properties"/>
    <ds:schemaRef ds:uri="http://schemas.microsoft.com/office/infopath/2007/PartnerControls"/>
    <ds:schemaRef ds:uri="aea051f7-7350-4934-8442-d18defa9f702"/>
    <ds:schemaRef ds:uri="d17123d3-c43c-4bb9-ae5f-786e14c71725"/>
  </ds:schemaRefs>
</ds:datastoreItem>
</file>

<file path=customXml/itemProps3.xml><?xml version="1.0" encoding="utf-8"?>
<ds:datastoreItem xmlns:ds="http://schemas.openxmlformats.org/officeDocument/2006/customXml" ds:itemID="{00CCE812-6DF7-4653-93C6-3F54437C87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Fund 22-ARPA orgs-working</vt:lpstr>
      <vt:lpstr>Fund 22-ARPA orgs-eja</vt:lpstr>
      <vt:lpstr>Fund 22-ARPA orgs</vt:lpstr>
      <vt:lpstr>'Fund 22-ARPA orgs-eja'!Print_Area</vt:lpstr>
      <vt:lpstr>'Fund 22-ARPA orgs-working'!Print_Area</vt:lpstr>
      <vt:lpstr>'Fund 22-ARPA orgs'!Print_Titles</vt:lpstr>
      <vt:lpstr>'Fund 22-ARPA orgs-eja'!Print_Titles</vt:lpstr>
      <vt:lpstr>'Fund 22-ARPA orgs-working'!Print_Titles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Edena Reese-Atmore</dc:creator>
  <cp:keywords/>
  <dc:description/>
  <cp:lastModifiedBy>Edena Reese-Atmore</cp:lastModifiedBy>
  <cp:revision/>
  <cp:lastPrinted>2025-03-24T16:46:33Z</cp:lastPrinted>
  <dcterms:created xsi:type="dcterms:W3CDTF">2024-10-16T18:55:51Z</dcterms:created>
  <dcterms:modified xsi:type="dcterms:W3CDTF">2025-03-24T16:48:02Z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2024-10-16T18:56:04Z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51e0f26f-701f-4fad-b18f-1c574d09532d</vt:lpwstr>
  </property>
  <property fmtid="{D5CDD505-2E9C-101B-9397-08002B2CF9AE}" pid="7" name="MSIP_Label_defa4170-0d19-0005-0004-bc88714345d2_ActionId">
    <vt:lpwstr>f43d8994-3b8d-4698-8a63-a1037db54d19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0x010100A42C9680E2106949991A4C65B222F70D</vt:lpwstr>
  </property>
  <property fmtid="{D5CDD505-2E9C-101B-9397-08002B2CF9AE}" pid="10" name="MediaServiceImageTags">
    <vt:lpwstr/>
  </property>
</Properties>
</file>